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011-Prog Seg Proyectos\2016\1011.377 PLANES\Plan de Acción 2016\SEGUNDO TRIMESTRE\"/>
    </mc:Choice>
  </mc:AlternateContent>
  <bookViews>
    <workbookView xWindow="0" yWindow="0" windowWidth="28800" windowHeight="11835"/>
  </bookViews>
  <sheets>
    <sheet name="CUMPLIMIENTO" sheetId="18" r:id="rId1"/>
    <sheet name="SUBDIREC MODI" sheetId="26" r:id="rId2"/>
    <sheet name="Subdirección CI" sheetId="11" state="hidden" r:id="rId3"/>
    <sheet name="SALUD OCUPACIONAL MODIF" sheetId="10" r:id="rId4"/>
    <sheet name=" informática modificado" sheetId="9" r:id="rId5"/>
    <sheet name=" inmuebles modificado" sheetId="8" r:id="rId6"/>
    <sheet name="SG Inv Asesorias modificado" sheetId="7" r:id="rId7"/>
    <sheet name="CEA MOD" sheetId="27" r:id="rId8"/>
    <sheet name="CEA CI" sheetId="6" state="hidden" r:id="rId9"/>
    <sheet name="SSA CI" sheetId="22" r:id="rId10"/>
    <sheet name=" ssa orig" sheetId="5" state="hidden" r:id="rId11"/>
    <sheet name="Teleco CI modifi" sheetId="23" r:id="rId12"/>
    <sheet name="Teleco CI" sheetId="4" state="hidden" r:id="rId13"/>
    <sheet name=" DDA CI MODIF" sheetId="24" r:id="rId14"/>
    <sheet name="DDA CI" sheetId="3" r:id="rId15"/>
    <sheet name="DSSA CI modificado" sheetId="25" r:id="rId16"/>
    <sheet name="DSSA CI" sheetId="2" state="hidden" r:id="rId17"/>
    <sheet name="NORTE DE SANTANDER" sheetId="14" r:id="rId18"/>
    <sheet name="VALLE" sheetId="15" r:id="rId19"/>
    <sheet name="ATLANTICO" sheetId="20" r:id="rId20"/>
    <sheet name="ANTIOQUIA" sheetId="21" r:id="rId21"/>
    <sheet name="Hoja1" sheetId="1" r:id="rId22"/>
    <sheet name="Hoja2" sheetId="12"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__________car234" localSheetId="13">#REF!</definedName>
    <definedName name="_______________car234" localSheetId="15">#REF!</definedName>
    <definedName name="_______________car234" localSheetId="9">#REF!</definedName>
    <definedName name="_______________car234" localSheetId="11">#REF!</definedName>
    <definedName name="_______________car234">#REF!</definedName>
    <definedName name="______________car234" localSheetId="13">#REF!</definedName>
    <definedName name="______________car234" localSheetId="15">#REF!</definedName>
    <definedName name="______________car234" localSheetId="9">#REF!</definedName>
    <definedName name="______________car234" localSheetId="11">#REF!</definedName>
    <definedName name="______________car234">#REF!</definedName>
    <definedName name="_____________car234" localSheetId="13">#REF!</definedName>
    <definedName name="_____________car234" localSheetId="15">#REF!</definedName>
    <definedName name="_____________car234" localSheetId="9">#REF!</definedName>
    <definedName name="_____________car234" localSheetId="11">#REF!</definedName>
    <definedName name="_____________car234">#REF!</definedName>
    <definedName name="____________car234" localSheetId="13">#REF!</definedName>
    <definedName name="____________car234" localSheetId="15">#REF!</definedName>
    <definedName name="____________car234" localSheetId="9">#REF!</definedName>
    <definedName name="____________car234" localSheetId="11">#REF!</definedName>
    <definedName name="____________car234">#REF!</definedName>
    <definedName name="___________car234" localSheetId="13">#REF!</definedName>
    <definedName name="___________car234" localSheetId="15">#REF!</definedName>
    <definedName name="___________car234" localSheetId="9">#REF!</definedName>
    <definedName name="___________car234" localSheetId="11">#REF!</definedName>
    <definedName name="___________car234">#REF!</definedName>
    <definedName name="__________car234" localSheetId="13">#REF!</definedName>
    <definedName name="__________car234" localSheetId="15">#REF!</definedName>
    <definedName name="__________car234" localSheetId="9">#REF!</definedName>
    <definedName name="__________car234" localSheetId="11">#REF!</definedName>
    <definedName name="__________car234">#REF!</definedName>
    <definedName name="_________car234" localSheetId="13">#REF!</definedName>
    <definedName name="_________car234" localSheetId="15">#REF!</definedName>
    <definedName name="_________car234" localSheetId="9">#REF!</definedName>
    <definedName name="_________car234" localSheetId="11">#REF!</definedName>
    <definedName name="_________car234">#REF!</definedName>
    <definedName name="________car234" localSheetId="13">#REF!</definedName>
    <definedName name="________car234" localSheetId="15">#REF!</definedName>
    <definedName name="________car234" localSheetId="9">#REF!</definedName>
    <definedName name="________car234" localSheetId="11">#REF!</definedName>
    <definedName name="________car234">#REF!</definedName>
    <definedName name="_______car234" localSheetId="13">#REF!</definedName>
    <definedName name="_______car234" localSheetId="15">#REF!</definedName>
    <definedName name="_______car234" localSheetId="9">#REF!</definedName>
    <definedName name="_______car234" localSheetId="11">#REF!</definedName>
    <definedName name="_______car234">#REF!</definedName>
    <definedName name="______car234" localSheetId="13">#REF!</definedName>
    <definedName name="______car234" localSheetId="15">#REF!</definedName>
    <definedName name="______car234" localSheetId="9">#REF!</definedName>
    <definedName name="______car234" localSheetId="11">#REF!</definedName>
    <definedName name="______car234">#REF!</definedName>
    <definedName name="_____car234" localSheetId="13">#REF!</definedName>
    <definedName name="_____car234" localSheetId="15">#REF!</definedName>
    <definedName name="_____car234" localSheetId="9">#REF!</definedName>
    <definedName name="_____car234" localSheetId="11">#REF!</definedName>
    <definedName name="_____car234">#REF!</definedName>
    <definedName name="____car234" localSheetId="13">#REF!</definedName>
    <definedName name="____car234" localSheetId="15">#REF!</definedName>
    <definedName name="____car234" localSheetId="9">#REF!</definedName>
    <definedName name="____car234" localSheetId="11">#REF!</definedName>
    <definedName name="____car234">#REF!</definedName>
    <definedName name="___CAR0124" localSheetId="13">#REF!</definedName>
    <definedName name="___CAR0124" localSheetId="15">#REF!</definedName>
    <definedName name="___CAR0124" localSheetId="9">#REF!</definedName>
    <definedName name="___CAR0124" localSheetId="11">#REF!</definedName>
    <definedName name="___CAR0124">#REF!</definedName>
    <definedName name="___car234" localSheetId="13">#REF!</definedName>
    <definedName name="___car234" localSheetId="15">#REF!</definedName>
    <definedName name="___car234" localSheetId="9">#REF!</definedName>
    <definedName name="___car234" localSheetId="11">#REF!</definedName>
    <definedName name="___car234">#REF!</definedName>
    <definedName name="__CAR0124" localSheetId="13">#REF!</definedName>
    <definedName name="__CAR0124" localSheetId="15">#REF!</definedName>
    <definedName name="__CAR0124" localSheetId="9">#REF!</definedName>
    <definedName name="__CAR0124" localSheetId="11">#REF!</definedName>
    <definedName name="__CAR0124">#REF!</definedName>
    <definedName name="__car234" localSheetId="13">#REF!</definedName>
    <definedName name="__car234" localSheetId="15">#REF!</definedName>
    <definedName name="__car234" localSheetId="9">#REF!</definedName>
    <definedName name="__car234" localSheetId="11">#REF!</definedName>
    <definedName name="__car234">#REF!</definedName>
    <definedName name="__CER34" localSheetId="13">#REF!</definedName>
    <definedName name="__CER34" localSheetId="15">#REF!</definedName>
    <definedName name="__CER34" localSheetId="9">#REF!</definedName>
    <definedName name="__CER34" localSheetId="11">#REF!</definedName>
    <definedName name="__CER34">#REF!</definedName>
    <definedName name="_CAR0124" localSheetId="13">#REF!</definedName>
    <definedName name="_CAR0124" localSheetId="15">#REF!</definedName>
    <definedName name="_CAR0124" localSheetId="9">#REF!</definedName>
    <definedName name="_CAR0124" localSheetId="11">#REF!</definedName>
    <definedName name="_CAR0124">#REF!</definedName>
    <definedName name="_car234" localSheetId="13">#REF!</definedName>
    <definedName name="_car234" localSheetId="15">#REF!</definedName>
    <definedName name="_car234" localSheetId="9">#REF!</definedName>
    <definedName name="_car234" localSheetId="11">#REF!</definedName>
    <definedName name="_car234">#REF!</definedName>
    <definedName name="_CER34" localSheetId="13">#REF!</definedName>
    <definedName name="_CER34" localSheetId="15">#REF!</definedName>
    <definedName name="_CER34" localSheetId="9">#REF!</definedName>
    <definedName name="_CER34" localSheetId="11">#REF!</definedName>
    <definedName name="_CER34">#REF!</definedName>
    <definedName name="_xlnm._FilterDatabase" localSheetId="13" hidden="1">' DDA CI MODIF'!$B$4:$J$85</definedName>
    <definedName name="_xlnm._FilterDatabase" localSheetId="14" hidden="1">'DDA CI'!$B$4:$J$161</definedName>
    <definedName name="_xlnm._FilterDatabase" localSheetId="16" hidden="1">'DSSA CI'!$B$4:$O$23</definedName>
    <definedName name="_xlnm._FilterDatabase" localSheetId="15" hidden="1">'DSSA CI modificado'!$B$4:$O$36</definedName>
    <definedName name="_xlnm._FilterDatabase" localSheetId="3" hidden="1">'SALUD OCUPACIONAL MODIF'!$B$6:$T$116</definedName>
    <definedName name="_xlnm._FilterDatabase" localSheetId="18" hidden="1">VALLE!$B$6:$M$44</definedName>
    <definedName name="AAA" localSheetId="13">#REF!</definedName>
    <definedName name="AAA" localSheetId="15">#REF!</definedName>
    <definedName name="AAA" localSheetId="9">#REF!</definedName>
    <definedName name="AAA" localSheetId="11">#REF!</definedName>
    <definedName name="AAA">#REF!</definedName>
    <definedName name="AAAA123" localSheetId="13">#REF!</definedName>
    <definedName name="AAAA123" localSheetId="15">#REF!</definedName>
    <definedName name="AAAA123" localSheetId="9">#REF!</definedName>
    <definedName name="AAAA123" localSheetId="11">#REF!</definedName>
    <definedName name="AAAA123">#REF!</definedName>
    <definedName name="aaaaa123" localSheetId="13">#REF!</definedName>
    <definedName name="aaaaa123" localSheetId="15">#REF!</definedName>
    <definedName name="aaaaa123" localSheetId="9">#REF!</definedName>
    <definedName name="aaaaa123" localSheetId="11">#REF!</definedName>
    <definedName name="aaaaa123">#REF!</definedName>
    <definedName name="AAAAAAAA" localSheetId="13">#REF!</definedName>
    <definedName name="AAAAAAAA" localSheetId="15">#REF!</definedName>
    <definedName name="AAAAAAAA" localSheetId="9">#REF!</definedName>
    <definedName name="AAAAAAAA" localSheetId="11">#REF!</definedName>
    <definedName name="AAAAAAAA">#REF!</definedName>
    <definedName name="Agregado">[1]Listas!$E$4:$E$5</definedName>
    <definedName name="Alias">[1]Listas!$F$3:$F$68</definedName>
    <definedName name="_xlnm.Print_Area" localSheetId="13">' DDA CI MODIF'!$A$1:$O$87</definedName>
    <definedName name="_xlnm.Print_Area" localSheetId="14">'DDA CI'!$A$1:$J$163</definedName>
    <definedName name="_xlnm.Print_Area" localSheetId="15">#REF!</definedName>
    <definedName name="_xlnm.Print_Area" localSheetId="9">#REF!</definedName>
    <definedName name="_xlnm.Print_Area" localSheetId="11">#REF!</definedName>
    <definedName name="_xlnm.Print_Area">#REF!</definedName>
    <definedName name="ASD" localSheetId="13">#REF!</definedName>
    <definedName name="ASD" localSheetId="15">#REF!</definedName>
    <definedName name="ASD" localSheetId="9">#REF!</definedName>
    <definedName name="ASD" localSheetId="11">#REF!</definedName>
    <definedName name="ASD">#REF!</definedName>
    <definedName name="Basica" localSheetId="13">#REF!</definedName>
    <definedName name="Basica" localSheetId="15">#REF!</definedName>
    <definedName name="Basica" localSheetId="9">#REF!</definedName>
    <definedName name="Basica" localSheetId="11">#REF!</definedName>
    <definedName name="Basica">#REF!</definedName>
    <definedName name="bb" localSheetId="13">#REF!</definedName>
    <definedName name="bb" localSheetId="15">#REF!</definedName>
    <definedName name="bb" localSheetId="9">#REF!</definedName>
    <definedName name="bb" localSheetId="11">#REF!</definedName>
    <definedName name="bb">#REF!</definedName>
    <definedName name="BBB" localSheetId="13">#REF!</definedName>
    <definedName name="BBB" localSheetId="15">#REF!</definedName>
    <definedName name="BBB" localSheetId="9">#REF!</definedName>
    <definedName name="BBB" localSheetId="11">#REF!</definedName>
    <definedName name="BBB">#REF!</definedName>
    <definedName name="BBBB" localSheetId="13">#REF!</definedName>
    <definedName name="BBBB" localSheetId="15">#REF!</definedName>
    <definedName name="BBBB" localSheetId="9">#REF!</definedName>
    <definedName name="BBBB" localSheetId="11">#REF!</definedName>
    <definedName name="BBBB">#REF!</definedName>
    <definedName name="bbbbb" localSheetId="13">#REF!</definedName>
    <definedName name="bbbbb" localSheetId="15">#REF!</definedName>
    <definedName name="bbbbb" localSheetId="9">#REF!</definedName>
    <definedName name="bbbbb" localSheetId="11">#REF!</definedName>
    <definedName name="bbbbb">#REF!</definedName>
    <definedName name="bbbbbb">[2]Listas!$D$4:$D$9</definedName>
    <definedName name="bbbbbbb">[2]Listas!$D$4:$D$9</definedName>
    <definedName name="BBBBBBB11" localSheetId="13">#REF!</definedName>
    <definedName name="BBBBBBB11" localSheetId="15">#REF!</definedName>
    <definedName name="BBBBBBB11" localSheetId="9">#REF!</definedName>
    <definedName name="BBBBBBB11" localSheetId="11">#REF!</definedName>
    <definedName name="BBBBBBB11">#REF!</definedName>
    <definedName name="brglllmb" localSheetId="13">#REF!</definedName>
    <definedName name="brglllmb" localSheetId="15">#REF!</definedName>
    <definedName name="brglllmb" localSheetId="9">#REF!</definedName>
    <definedName name="brglllmb" localSheetId="11">#REF!</definedName>
    <definedName name="brglllmb">#REF!</definedName>
    <definedName name="CAPITAL">[1]Listas!$I$4:$I$8</definedName>
    <definedName name="carl" localSheetId="13">#REF!</definedName>
    <definedName name="carl" localSheetId="15">#REF!</definedName>
    <definedName name="carl" localSheetId="9">#REF!</definedName>
    <definedName name="carl" localSheetId="11">#REF!</definedName>
    <definedName name="carl">#REF!</definedName>
    <definedName name="Categorias">[1]Listas!$D$4:$D$9</definedName>
    <definedName name="CCC" localSheetId="13">#REF!</definedName>
    <definedName name="CCC" localSheetId="15">#REF!</definedName>
    <definedName name="CCC" localSheetId="9">#REF!</definedName>
    <definedName name="CCC" localSheetId="11">#REF!</definedName>
    <definedName name="CCC">#REF!</definedName>
    <definedName name="CCCC" localSheetId="13">#REF!</definedName>
    <definedName name="CCCC" localSheetId="15">#REF!</definedName>
    <definedName name="CCCC" localSheetId="9">#REF!</definedName>
    <definedName name="CCCC" localSheetId="11">#REF!</definedName>
    <definedName name="CCCC">#REF!</definedName>
    <definedName name="cccccccc" localSheetId="13">#REF!</definedName>
    <definedName name="cccccccc" localSheetId="15">#REF!</definedName>
    <definedName name="cccccccc" localSheetId="9">#REF!</definedName>
    <definedName name="cccccccc" localSheetId="11">#REF!</definedName>
    <definedName name="cccccccc">#REF!</definedName>
    <definedName name="cla" localSheetId="13">#REF!</definedName>
    <definedName name="cla" localSheetId="15">#REF!</definedName>
    <definedName name="cla" localSheetId="9">#REF!</definedName>
    <definedName name="cla" localSheetId="11">#REF!</definedName>
    <definedName name="cla">#REF!</definedName>
    <definedName name="Concepto" localSheetId="13">#REF!</definedName>
    <definedName name="Concepto" localSheetId="15">#REF!</definedName>
    <definedName name="Concepto" localSheetId="9">#REF!</definedName>
    <definedName name="Concepto" localSheetId="11">#REF!</definedName>
    <definedName name="Concepto">#REF!</definedName>
    <definedName name="CVDF" localSheetId="13">#REF!</definedName>
    <definedName name="CVDF" localSheetId="15">#REF!</definedName>
    <definedName name="CVDF" localSheetId="9">#REF!</definedName>
    <definedName name="CVDF" localSheetId="11">#REF!</definedName>
    <definedName name="CVDF">#REF!</definedName>
    <definedName name="DDDD" localSheetId="13">#REF!</definedName>
    <definedName name="DDDD" localSheetId="15">#REF!</definedName>
    <definedName name="DDDD" localSheetId="9">#REF!</definedName>
    <definedName name="DDDD" localSheetId="11">#REF!</definedName>
    <definedName name="DDDD">#REF!</definedName>
    <definedName name="ddddd" localSheetId="13">#REF!</definedName>
    <definedName name="ddddd" localSheetId="15">#REF!</definedName>
    <definedName name="ddddd" localSheetId="9">#REF!</definedName>
    <definedName name="ddddd" localSheetId="11">#REF!</definedName>
    <definedName name="ddddd">#REF!</definedName>
    <definedName name="DDDDDDDD" localSheetId="13">#REF!</definedName>
    <definedName name="DDDDDDDD" localSheetId="15">#REF!</definedName>
    <definedName name="DDDDDDDD" localSheetId="9">#REF!</definedName>
    <definedName name="DDDDDDDD" localSheetId="11">#REF!</definedName>
    <definedName name="DDDDDDDD">#REF!</definedName>
    <definedName name="DDDDDDDDDD" localSheetId="13">#REF!</definedName>
    <definedName name="DDDDDDDDDD" localSheetId="15">#REF!</definedName>
    <definedName name="DDDDDDDDDD" localSheetId="9">#REF!</definedName>
    <definedName name="DDDDDDDDDD" localSheetId="11">#REF!</definedName>
    <definedName name="DDDDDDDDDD">#REF!</definedName>
    <definedName name="DDFDF" localSheetId="13">#REF!</definedName>
    <definedName name="DDFDF" localSheetId="15">#REF!</definedName>
    <definedName name="DDFDF" localSheetId="9">#REF!</definedName>
    <definedName name="DDFDF" localSheetId="11">#REF!</definedName>
    <definedName name="DDFDF">#REF!</definedName>
    <definedName name="DE" localSheetId="13">#REF!</definedName>
    <definedName name="DE" localSheetId="15">#REF!</definedName>
    <definedName name="DE" localSheetId="9">#REF!</definedName>
    <definedName name="DE" localSheetId="11">#REF!</definedName>
    <definedName name="DE">#REF!</definedName>
    <definedName name="dfh" localSheetId="13">#REF!</definedName>
    <definedName name="dfh" localSheetId="15">#REF!</definedName>
    <definedName name="dfh" localSheetId="9">#REF!</definedName>
    <definedName name="dfh" localSheetId="11">#REF!</definedName>
    <definedName name="dfh">#REF!</definedName>
    <definedName name="DGHDG" localSheetId="13">#REF!</definedName>
    <definedName name="DGHDG" localSheetId="15">#REF!</definedName>
    <definedName name="DGHDG" localSheetId="9">#REF!</definedName>
    <definedName name="DGHDG" localSheetId="11">#REF!</definedName>
    <definedName name="DGHDG">#REF!</definedName>
    <definedName name="DGHFGGHJ" localSheetId="13">'[3]Prog y Sub MGMP'!$C$2:$C$63</definedName>
    <definedName name="DGHFGGHJ">'[4]Prog y Sub MGMP'!$C$2:$C$63</definedName>
    <definedName name="DGHG" localSheetId="13">#REF!</definedName>
    <definedName name="DGHG" localSheetId="15">#REF!</definedName>
    <definedName name="DGHG" localSheetId="9">#REF!</definedName>
    <definedName name="DGHG" localSheetId="11">#REF!</definedName>
    <definedName name="DGHG">#REF!</definedName>
    <definedName name="DHDGHFG" localSheetId="13">#REF!</definedName>
    <definedName name="DHDGHFG" localSheetId="15">#REF!</definedName>
    <definedName name="DHDGHFG" localSheetId="9">#REF!</definedName>
    <definedName name="DHDGHFG" localSheetId="11">#REF!</definedName>
    <definedName name="DHDGHFG">#REF!</definedName>
    <definedName name="DHDGHGHGF" localSheetId="13">#REF!</definedName>
    <definedName name="DHDGHGHGF" localSheetId="15">#REF!</definedName>
    <definedName name="DHDGHGHGF" localSheetId="9">#REF!</definedName>
    <definedName name="DHDGHGHGF" localSheetId="11">#REF!</definedName>
    <definedName name="DHDGHGHGF">#REF!</definedName>
    <definedName name="DHFGHF" localSheetId="13">#REF!</definedName>
    <definedName name="DHFGHF" localSheetId="15">#REF!</definedName>
    <definedName name="DHFGHF" localSheetId="9">#REF!</definedName>
    <definedName name="DHFGHF" localSheetId="11">#REF!</definedName>
    <definedName name="DHFGHF">#REF!</definedName>
    <definedName name="elvi1947">[1]Listas!$B$4:$B$97</definedName>
    <definedName name="Entidad">[1]Listas!$B$4:$B$97</definedName>
    <definedName name="ESTRATEGIAPND">[1]Listas!$P$4:$P$29</definedName>
    <definedName name="FDGDFG" localSheetId="13">#REF!</definedName>
    <definedName name="FDGDFG" localSheetId="15">#REF!</definedName>
    <definedName name="FDGDFG" localSheetId="9">#REF!</definedName>
    <definedName name="FDGDFG" localSheetId="11">#REF!</definedName>
    <definedName name="FDGDFG">#REF!</definedName>
    <definedName name="FDI" localSheetId="13">#REF!</definedName>
    <definedName name="FDI" localSheetId="15">#REF!</definedName>
    <definedName name="FDI" localSheetId="9">#REF!</definedName>
    <definedName name="FDI" localSheetId="11">#REF!</definedName>
    <definedName name="FDI">#REF!</definedName>
    <definedName name="FFFFF" localSheetId="13">#REF!</definedName>
    <definedName name="FFFFF" localSheetId="15">#REF!</definedName>
    <definedName name="FFFFF" localSheetId="9">#REF!</definedName>
    <definedName name="FFFFF" localSheetId="11">#REF!</definedName>
    <definedName name="FFFFF">#REF!</definedName>
    <definedName name="fffffr" localSheetId="13">#REF!</definedName>
    <definedName name="fffffr" localSheetId="15">#REF!</definedName>
    <definedName name="fffffr" localSheetId="9">#REF!</definedName>
    <definedName name="fffffr" localSheetId="11">#REF!</definedName>
    <definedName name="fffffr">#REF!</definedName>
    <definedName name="FGHDFGHDF" localSheetId="13">#REF!</definedName>
    <definedName name="FGHDFGHDF" localSheetId="15">#REF!</definedName>
    <definedName name="FGHDFGHDF" localSheetId="9">#REF!</definedName>
    <definedName name="FGHDFGHDF" localSheetId="11">#REF!</definedName>
    <definedName name="FGHDFGHDF">#REF!</definedName>
    <definedName name="Fuentes">[1]Listas!$C$4:$C$11</definedName>
    <definedName name="gali" localSheetId="13">#REF!</definedName>
    <definedName name="gali" localSheetId="15">#REF!</definedName>
    <definedName name="gali" localSheetId="9">#REF!</definedName>
    <definedName name="gali" localSheetId="11">#REF!</definedName>
    <definedName name="gali">#REF!</definedName>
    <definedName name="gali1234" localSheetId="13">#REF!</definedName>
    <definedName name="gali1234" localSheetId="15">#REF!</definedName>
    <definedName name="gali1234" localSheetId="9">#REF!</definedName>
    <definedName name="gali1234" localSheetId="11">#REF!</definedName>
    <definedName name="gali1234">#REF!</definedName>
    <definedName name="GDF" localSheetId="13">#REF!</definedName>
    <definedName name="GDF" localSheetId="15">#REF!</definedName>
    <definedName name="GDF" localSheetId="9">#REF!</definedName>
    <definedName name="GDF" localSheetId="11">#REF!</definedName>
    <definedName name="GDF">#REF!</definedName>
    <definedName name="gdfh" localSheetId="13">#REF!</definedName>
    <definedName name="gdfh" localSheetId="15">#REF!</definedName>
    <definedName name="gdfh" localSheetId="9">#REF!</definedName>
    <definedName name="gdfh" localSheetId="11">#REF!</definedName>
    <definedName name="gdfh">#REF!</definedName>
    <definedName name="GDJHFGJHFGJ" localSheetId="13">'[3]Prog y Sub MGMP'!$B$2:$B$86</definedName>
    <definedName name="GDJHFGJHFGJ">'[4]Prog y Sub MGMP'!$B$2:$B$86</definedName>
    <definedName name="Generales" localSheetId="13">#REF!</definedName>
    <definedName name="Generales" localSheetId="15">#REF!</definedName>
    <definedName name="Generales" localSheetId="9">#REF!</definedName>
    <definedName name="Generales" localSheetId="11">#REF!</definedName>
    <definedName name="Generales">#REF!</definedName>
    <definedName name="GGGG" localSheetId="13">#REF!</definedName>
    <definedName name="GGGG" localSheetId="15">#REF!</definedName>
    <definedName name="GGGG" localSheetId="9">#REF!</definedName>
    <definedName name="GGGG" localSheetId="11">#REF!</definedName>
    <definedName name="GGGG">#REF!</definedName>
    <definedName name="gp" localSheetId="13">#REF!</definedName>
    <definedName name="gp" localSheetId="15">#REF!</definedName>
    <definedName name="gp" localSheetId="9">#REF!</definedName>
    <definedName name="gp" localSheetId="11">#REF!</definedName>
    <definedName name="gp">#REF!</definedName>
    <definedName name="HACIENDA">[1]Listas!$J$4:$J$40</definedName>
    <definedName name="hhhhhhhhhh" localSheetId="13">#REF!</definedName>
    <definedName name="hhhhhhhhhh" localSheetId="15">#REF!</definedName>
    <definedName name="hhhhhhhhhh" localSheetId="9">#REF!</definedName>
    <definedName name="hhhhhhhhhh" localSheetId="11">#REF!</definedName>
    <definedName name="hhhhhhhhhh">#REF!</definedName>
    <definedName name="IN" localSheetId="13">#REF!</definedName>
    <definedName name="IN" localSheetId="15">#REF!</definedName>
    <definedName name="IN" localSheetId="9">#REF!</definedName>
    <definedName name="IN" localSheetId="11">#REF!</definedName>
    <definedName name="IN">#REF!</definedName>
    <definedName name="Indice" localSheetId="13">#REF!</definedName>
    <definedName name="Indice" localSheetId="15">#REF!</definedName>
    <definedName name="Indice" localSheetId="9">#REF!</definedName>
    <definedName name="Indice" localSheetId="11">#REF!</definedName>
    <definedName name="Indice">#REF!</definedName>
    <definedName name="Indice2">[5]Indice_Cod!$D$6:$E$224</definedName>
    <definedName name="INV" localSheetId="13">#REF!</definedName>
    <definedName name="INV" localSheetId="15">#REF!</definedName>
    <definedName name="INV" localSheetId="9">#REF!</definedName>
    <definedName name="INV" localSheetId="11">#REF!</definedName>
    <definedName name="INV">#REF!</definedName>
    <definedName name="ivan" localSheetId="13">#REF!</definedName>
    <definedName name="ivan" localSheetId="15">#REF!</definedName>
    <definedName name="ivan" localSheetId="9">#REF!</definedName>
    <definedName name="ivan" localSheetId="11">#REF!</definedName>
    <definedName name="ivan">#REF!</definedName>
    <definedName name="jjjjjj">[2]Listas!$D$4:$D$9</definedName>
    <definedName name="jjjjjjjjj" localSheetId="13">#REF!</definedName>
    <definedName name="jjjjjjjjj" localSheetId="15">#REF!</definedName>
    <definedName name="jjjjjjjjj" localSheetId="9">#REF!</definedName>
    <definedName name="jjjjjjjjj" localSheetId="11">#REF!</definedName>
    <definedName name="jjjjjjjjj">#REF!</definedName>
    <definedName name="JKHFJHK" localSheetId="13">#REF!</definedName>
    <definedName name="JKHFJHK" localSheetId="15">#REF!</definedName>
    <definedName name="JKHFJHK" localSheetId="9">#REF!</definedName>
    <definedName name="JKHFJHK" localSheetId="11">#REF!</definedName>
    <definedName name="JKHFJHK">#REF!</definedName>
    <definedName name="jose1" localSheetId="13">#REF!</definedName>
    <definedName name="jose1" localSheetId="15">#REF!</definedName>
    <definedName name="jose1" localSheetId="9">#REF!</definedName>
    <definedName name="jose1" localSheetId="11">#REF!</definedName>
    <definedName name="jose1">#REF!</definedName>
    <definedName name="JOSE4528" localSheetId="13">#REF!</definedName>
    <definedName name="JOSE4528" localSheetId="15">#REF!</definedName>
    <definedName name="JOSE4528" localSheetId="9">#REF!</definedName>
    <definedName name="JOSE4528" localSheetId="11">#REF!</definedName>
    <definedName name="JOSE4528">#REF!</definedName>
    <definedName name="josema12">[2]Listas!$D$4:$D$9</definedName>
    <definedName name="josemana" localSheetId="13">#REF!</definedName>
    <definedName name="josemana" localSheetId="15">#REF!</definedName>
    <definedName name="josemana" localSheetId="9">#REF!</definedName>
    <definedName name="josemana" localSheetId="11">#REF!</definedName>
    <definedName name="josemana">#REF!</definedName>
    <definedName name="josemm">[1]Listas!$D$4:$D$9</definedName>
    <definedName name="JTYSD" localSheetId="13">#REF!</definedName>
    <definedName name="JTYSD" localSheetId="15">#REF!</definedName>
    <definedName name="JTYSD" localSheetId="9">#REF!</definedName>
    <definedName name="JTYSD" localSheetId="11">#REF!</definedName>
    <definedName name="JTYSD">#REF!</definedName>
    <definedName name="KJHFG" localSheetId="13">#REF!</definedName>
    <definedName name="KJHFG" localSheetId="15">#REF!</definedName>
    <definedName name="KJHFG" localSheetId="9">#REF!</definedName>
    <definedName name="KJHFG" localSheetId="11">#REF!</definedName>
    <definedName name="KJHFG">#REF!</definedName>
    <definedName name="KKK">[2]Listas!$C$4:$C$11</definedName>
    <definedName name="KKKKKKK" localSheetId="13">#REF!</definedName>
    <definedName name="KKKKKKK" localSheetId="15">#REF!</definedName>
    <definedName name="KKKKKKK" localSheetId="9">#REF!</definedName>
    <definedName name="KKKKKKK" localSheetId="11">#REF!</definedName>
    <definedName name="KKKKKKK">#REF!</definedName>
    <definedName name="KKKKKKKK">[2]Listas!$B$4:$B$97</definedName>
    <definedName name="llllll23" localSheetId="13">#REF!</definedName>
    <definedName name="llllll23" localSheetId="15">#REF!</definedName>
    <definedName name="llllll23" localSheetId="9">#REF!</definedName>
    <definedName name="llllll23" localSheetId="11">#REF!</definedName>
    <definedName name="llllll23">#REF!</definedName>
    <definedName name="luis" localSheetId="13">#REF!</definedName>
    <definedName name="luis" localSheetId="15">#REF!</definedName>
    <definedName name="luis" localSheetId="9">#REF!</definedName>
    <definedName name="luis" localSheetId="11">#REF!</definedName>
    <definedName name="luis">#REF!</definedName>
    <definedName name="maria">[2]Listas!$E$4:$E$5</definedName>
    <definedName name="Mensaje">[1]Listas!$H$4:$H$7</definedName>
    <definedName name="mmmmm" localSheetId="13">#REF!</definedName>
    <definedName name="mmmmm" localSheetId="15">#REF!</definedName>
    <definedName name="mmmmm" localSheetId="9">#REF!</definedName>
    <definedName name="mmmmm" localSheetId="11">#REF!</definedName>
    <definedName name="mmmmm">#REF!</definedName>
    <definedName name="mmmmmm" localSheetId="13">#REF!</definedName>
    <definedName name="mmmmmm" localSheetId="15">#REF!</definedName>
    <definedName name="mmmmmm" localSheetId="9">#REF!</definedName>
    <definedName name="mmmmmm" localSheetId="11">#REF!</definedName>
    <definedName name="mmmmmm">#REF!</definedName>
    <definedName name="mmmmmmjj" localSheetId="13">#REF!</definedName>
    <definedName name="mmmmmmjj" localSheetId="15">#REF!</definedName>
    <definedName name="mmmmmmjj" localSheetId="9">#REF!</definedName>
    <definedName name="mmmmmmjj" localSheetId="11">#REF!</definedName>
    <definedName name="mmmmmmjj">#REF!</definedName>
    <definedName name="mmmmmmm">[2]Listas!$D$4:$D$9</definedName>
    <definedName name="MMMMMMMM" localSheetId="13">#REF!</definedName>
    <definedName name="MMMMMMMM" localSheetId="15">#REF!</definedName>
    <definedName name="MMMMMMMM" localSheetId="9">#REF!</definedName>
    <definedName name="MMMMMMMM" localSheetId="11">#REF!</definedName>
    <definedName name="MMMMMMMM">#REF!</definedName>
    <definedName name="MMMMMMMMMM">[2]Listas!$E$4:$E$5</definedName>
    <definedName name="no">[2]Listas!$C$4:$C$11</definedName>
    <definedName name="ñññññ" localSheetId="13">#REF!</definedName>
    <definedName name="ñññññ" localSheetId="15">#REF!</definedName>
    <definedName name="ñññññ" localSheetId="9">#REF!</definedName>
    <definedName name="ñññññ" localSheetId="11">#REF!</definedName>
    <definedName name="ñññññ">#REF!</definedName>
    <definedName name="ññññññ" localSheetId="13">#REF!</definedName>
    <definedName name="ññññññ" localSheetId="15">#REF!</definedName>
    <definedName name="ññññññ" localSheetId="9">#REF!</definedName>
    <definedName name="ññññññ" localSheetId="11">#REF!</definedName>
    <definedName name="ññññññ">#REF!</definedName>
    <definedName name="ñññññññ" localSheetId="13">#REF!</definedName>
    <definedName name="ñññññññ" localSheetId="15">#REF!</definedName>
    <definedName name="ñññññññ" localSheetId="9">#REF!</definedName>
    <definedName name="ñññññññ" localSheetId="11">#REF!</definedName>
    <definedName name="ñññññññ">#REF!</definedName>
    <definedName name="objetivospnd">[1]Listas!$O$4:$O$10</definedName>
    <definedName name="ooooooo" localSheetId="13">#REF!</definedName>
    <definedName name="ooooooo" localSheetId="15">#REF!</definedName>
    <definedName name="ooooooo" localSheetId="9">#REF!</definedName>
    <definedName name="ooooooo" localSheetId="11">#REF!</definedName>
    <definedName name="ooooooo">#REF!</definedName>
    <definedName name="OTROS">[6]Datos!$A$31:$A$34</definedName>
    <definedName name="paraco40" localSheetId="13">#REF!</definedName>
    <definedName name="paraco40" localSheetId="15">#REF!</definedName>
    <definedName name="paraco40" localSheetId="9">#REF!</definedName>
    <definedName name="paraco40" localSheetId="11">#REF!</definedName>
    <definedName name="paraco40">#REF!</definedName>
    <definedName name="parate30">[2]Listas!$B$4:$B$97</definedName>
    <definedName name="parate40">[2]Listas!$C$4:$C$11</definedName>
    <definedName name="pppppp">[1]Listas!$B$4:$B$97</definedName>
    <definedName name="programa" localSheetId="13">'[3]Prog y Sub MGMP'!$B$2:$B$86</definedName>
    <definedName name="programa">'[4]Prog y Sub MGMP'!$B$2:$B$86</definedName>
    <definedName name="qqqqqqqq">[2]Listas!$C$4:$C$11</definedName>
    <definedName name="Respuestas" localSheetId="13">#REF!</definedName>
    <definedName name="Respuestas" localSheetId="15">#REF!</definedName>
    <definedName name="Respuestas" localSheetId="9">#REF!</definedName>
    <definedName name="Respuestas" localSheetId="11">#REF!</definedName>
    <definedName name="Respuestas">#REF!</definedName>
    <definedName name="RFGAERGER" localSheetId="13">#REF!</definedName>
    <definedName name="RFGAERGER" localSheetId="15">#REF!</definedName>
    <definedName name="RFGAERGER" localSheetId="9">#REF!</definedName>
    <definedName name="RFGAERGER" localSheetId="11">#REF!</definedName>
    <definedName name="RFGAERGER">#REF!</definedName>
    <definedName name="rrrrrr" localSheetId="13">#REF!</definedName>
    <definedName name="rrrrrr" localSheetId="15">#REF!</definedName>
    <definedName name="rrrrrr" localSheetId="9">#REF!</definedName>
    <definedName name="rrrrrr" localSheetId="11">#REF!</definedName>
    <definedName name="rrrrrr">#REF!</definedName>
    <definedName name="SDAFGARGDFG" localSheetId="13">#REF!</definedName>
    <definedName name="SDAFGARGDFG" localSheetId="15">#REF!</definedName>
    <definedName name="SDAFGARGDFG" localSheetId="9">#REF!</definedName>
    <definedName name="SDAFGARGDFG" localSheetId="11">#REF!</definedName>
    <definedName name="SDAFGARGDFG">#REF!</definedName>
    <definedName name="Sector">[1]Listas!$A$4:$A$17</definedName>
    <definedName name="sectoresagregados">[1]Listas!$R$4:$R$11</definedName>
    <definedName name="SG" localSheetId="13">#REF!</definedName>
    <definedName name="SG" localSheetId="15">#REF!</definedName>
    <definedName name="SG" localSheetId="9">#REF!</definedName>
    <definedName name="SG" localSheetId="11">#REF!</definedName>
    <definedName name="SG">#REF!</definedName>
    <definedName name="ssssssss">[2]Listas!$B$4:$B$97</definedName>
    <definedName name="subprograma" localSheetId="13">'[3]Prog y Sub MGMP'!$C$2:$C$63</definedName>
    <definedName name="subprograma">'[4]Prog y Sub MGMP'!$C$2:$C$63</definedName>
    <definedName name="Tipo_Credito" localSheetId="13">#REF!</definedName>
    <definedName name="Tipo_Credito" localSheetId="15">#REF!</definedName>
    <definedName name="Tipo_Credito" localSheetId="9">#REF!</definedName>
    <definedName name="Tipo_Credito" localSheetId="11">#REF!</definedName>
    <definedName name="Tipo_Credito">#REF!</definedName>
    <definedName name="_xlnm.Print_Titles" localSheetId="13">' DDA CI MODIF'!$1:$6</definedName>
    <definedName name="_xlnm.Print_Titles" localSheetId="3">'SALUD OCUPACIONAL MODIF'!$4:$6</definedName>
    <definedName name="_xlnm.Print_Titles">#N/A</definedName>
    <definedName name="TRYTRY" localSheetId="13">#REF!</definedName>
    <definedName name="TRYTRY" localSheetId="15">#REF!</definedName>
    <definedName name="TRYTRY" localSheetId="9">#REF!</definedName>
    <definedName name="TRYTRY" localSheetId="11">#REF!</definedName>
    <definedName name="TRYTRY">#REF!</definedName>
    <definedName name="TTTTTTT" localSheetId="13">#REF!</definedName>
    <definedName name="TTTTTTT" localSheetId="15">#REF!</definedName>
    <definedName name="TTTTTTT" localSheetId="9">#REF!</definedName>
    <definedName name="TTTTTTT" localSheetId="11">#REF!</definedName>
    <definedName name="TTTTTTT">#REF!</definedName>
    <definedName name="ttttttttt56" localSheetId="13">#REF!</definedName>
    <definedName name="ttttttttt56" localSheetId="15">#REF!</definedName>
    <definedName name="ttttttttt56" localSheetId="9">#REF!</definedName>
    <definedName name="ttttttttt56" localSheetId="11">#REF!</definedName>
    <definedName name="ttttttttt56">#REF!</definedName>
    <definedName name="uhuhuhuh">[2]Listas!$B$4:$B$97</definedName>
    <definedName name="vart">[2]Listas!$B$4:$B$97</definedName>
    <definedName name="vvv" localSheetId="13">#REF!</definedName>
    <definedName name="vvv" localSheetId="15">#REF!</definedName>
    <definedName name="vvv" localSheetId="9">#REF!</definedName>
    <definedName name="vvv" localSheetId="11">#REF!</definedName>
    <definedName name="vvv">#REF!</definedName>
    <definedName name="VVVV" localSheetId="13">#REF!</definedName>
    <definedName name="VVVV" localSheetId="15">#REF!</definedName>
    <definedName name="VVVV" localSheetId="9">#REF!</definedName>
    <definedName name="VVVV" localSheetId="11">#REF!</definedName>
    <definedName name="VVVV">#REF!</definedName>
    <definedName name="wwwww" localSheetId="13">#REF!</definedName>
    <definedName name="wwwww" localSheetId="15">#REF!</definedName>
    <definedName name="wwwww" localSheetId="9">#REF!</definedName>
    <definedName name="wwwww" localSheetId="11">#REF!</definedName>
    <definedName name="wwwww">#REF!</definedName>
    <definedName name="wwwwwww8" localSheetId="13">#REF!</definedName>
    <definedName name="wwwwwww8" localSheetId="15">#REF!</definedName>
    <definedName name="wwwwwww8" localSheetId="9">#REF!</definedName>
    <definedName name="wwwwwww8" localSheetId="11">#REF!</definedName>
    <definedName name="wwwwwww8">#REF!</definedName>
    <definedName name="wwwwwwww">[2]Listas!$C$4:$C$11</definedName>
    <definedName name="xcvfght">[2]Listas!$E$4:$E$5</definedName>
    <definedName name="XXXXXX">[2]Listas!$E$4:$E$5</definedName>
    <definedName name="yhyhyh" localSheetId="13">#REF!</definedName>
    <definedName name="yhyhyh" localSheetId="15">#REF!</definedName>
    <definedName name="yhyhyh" localSheetId="9">#REF!</definedName>
    <definedName name="yhyhyh" localSheetId="11">#REF!</definedName>
    <definedName name="yhyhyh">#REF!</definedName>
    <definedName name="yyyyyy">[1]Listas!$B$4:$B$97</definedName>
    <definedName name="YYYYYY50">[2]Listas!$E$4:$E$5</definedName>
    <definedName name="yyyyyyy">[2]Listas!$D$4:$D$9</definedName>
    <definedName name="yyyyyyy5" localSheetId="13">#REF!</definedName>
    <definedName name="yyyyyyy5" localSheetId="15">#REF!</definedName>
    <definedName name="yyyyyyy5" localSheetId="9">#REF!</definedName>
    <definedName name="yyyyyyy5" localSheetId="11">#REF!</definedName>
    <definedName name="yyyyyyy5">#REF!</definedName>
    <definedName name="yyyyyyyy" localSheetId="13">#REF!</definedName>
    <definedName name="yyyyyyyy" localSheetId="15">#REF!</definedName>
    <definedName name="yyyyyyyy" localSheetId="9">#REF!</definedName>
    <definedName name="yyyyyyyy" localSheetId="11">#REF!</definedName>
    <definedName name="yyyyyyyy">#REF!</definedName>
    <definedName name="zzzzzzzzzzzz4" localSheetId="13">#REF!</definedName>
    <definedName name="zzzzzzzzzzzz4" localSheetId="15">#REF!</definedName>
    <definedName name="zzzzzzzzzzzz4" localSheetId="9">#REF!</definedName>
    <definedName name="zzzzzzzzzzzz4" localSheetId="11">#REF!</definedName>
    <definedName name="zzzzzzzzzzzz4">#REF!</definedName>
    <definedName name="zzzzzzzzzzzzzzzzzz" localSheetId="13">#REF!</definedName>
    <definedName name="zzzzzzzzzzzzzzzzzz" localSheetId="15">#REF!</definedName>
    <definedName name="zzzzzzzzzzzzzzzzzz" localSheetId="9">#REF!</definedName>
    <definedName name="zzzzzzzzzzzzzzzzzz" localSheetId="11">#REF!</definedName>
    <definedName name="zzzzzzzzzzzzzzzz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8" i="24" l="1"/>
  <c r="R13" i="8"/>
  <c r="P39" i="22" l="1"/>
  <c r="R29" i="27"/>
  <c r="S74" i="9"/>
  <c r="P122" i="10"/>
  <c r="K16" i="26"/>
  <c r="E68" i="9" l="1"/>
  <c r="E39" i="9"/>
  <c r="E37" i="9"/>
  <c r="E35" i="9"/>
  <c r="E33" i="9"/>
  <c r="E30" i="9"/>
  <c r="E28" i="9"/>
  <c r="E26" i="9"/>
  <c r="E16" i="9"/>
  <c r="E13" i="9" s="1"/>
  <c r="E11" i="9"/>
  <c r="E8" i="9"/>
  <c r="E7" i="9"/>
  <c r="F25" i="27" l="1"/>
  <c r="E25" i="27"/>
  <c r="F26" i="27" s="1"/>
  <c r="S18" i="27"/>
  <c r="E85" i="24" l="1"/>
  <c r="E158" i="23"/>
  <c r="E156" i="23"/>
  <c r="E152" i="23"/>
  <c r="E147" i="23"/>
  <c r="E165" i="23" s="1"/>
  <c r="E82" i="23"/>
  <c r="E78" i="23"/>
  <c r="E34" i="23"/>
  <c r="E31" i="23"/>
  <c r="E27" i="23"/>
  <c r="E12" i="23"/>
  <c r="E7" i="23"/>
  <c r="E34" i="22"/>
  <c r="E29" i="22"/>
  <c r="E28" i="22"/>
  <c r="E27" i="22"/>
  <c r="E26" i="22"/>
  <c r="E24" i="22"/>
  <c r="E23" i="22"/>
  <c r="E22" i="22"/>
  <c r="E21" i="22"/>
  <c r="E19" i="22"/>
  <c r="E18" i="22"/>
  <c r="E17" i="22"/>
  <c r="E16" i="22"/>
  <c r="E14" i="22"/>
  <c r="E13" i="22"/>
  <c r="E39" i="22" s="1"/>
  <c r="E12" i="22"/>
  <c r="E11" i="22"/>
  <c r="E10" i="22"/>
  <c r="E36" i="22" s="1"/>
  <c r="C15" i="18" l="1"/>
  <c r="J51" i="21"/>
  <c r="I51" i="21"/>
  <c r="J50" i="21"/>
  <c r="I50" i="21"/>
  <c r="J49" i="21"/>
  <c r="I49" i="21"/>
  <c r="J48" i="21"/>
  <c r="I48" i="21"/>
  <c r="J45" i="21"/>
  <c r="I45" i="21"/>
  <c r="J42" i="21"/>
  <c r="I42" i="21"/>
  <c r="F42" i="21"/>
  <c r="I41" i="21"/>
  <c r="J41" i="21" s="1"/>
  <c r="F41" i="21"/>
  <c r="J40" i="21"/>
  <c r="I40" i="21"/>
  <c r="F40" i="21"/>
  <c r="I39" i="21"/>
  <c r="J39" i="21" s="1"/>
  <c r="F39" i="21"/>
  <c r="J38" i="21"/>
  <c r="I38" i="21"/>
  <c r="F38" i="21"/>
  <c r="I36" i="21"/>
  <c r="J36" i="21" s="1"/>
  <c r="I35" i="21"/>
  <c r="J35" i="21" s="1"/>
  <c r="I34" i="21"/>
  <c r="J34" i="21" s="1"/>
  <c r="I33" i="21"/>
  <c r="J33" i="21" s="1"/>
  <c r="I30" i="21"/>
  <c r="J30" i="21" s="1"/>
  <c r="C16" i="18" l="1"/>
  <c r="D21" i="18" l="1"/>
  <c r="C12" i="18"/>
  <c r="C11" i="18"/>
  <c r="C5" i="18"/>
  <c r="C14" i="18"/>
  <c r="C10" i="18"/>
  <c r="C18" i="18"/>
  <c r="C17" i="18"/>
  <c r="M53" i="4"/>
  <c r="E96" i="14"/>
  <c r="E104" i="14"/>
  <c r="E109" i="10"/>
  <c r="E105" i="10"/>
  <c r="E97" i="10"/>
  <c r="E89" i="10"/>
  <c r="E81" i="10"/>
  <c r="E73" i="10"/>
  <c r="E67" i="10"/>
  <c r="E59" i="10"/>
  <c r="E57" i="10"/>
  <c r="E49" i="10"/>
  <c r="E42" i="10"/>
  <c r="E34" i="10"/>
  <c r="E26" i="10"/>
  <c r="E19" i="10"/>
  <c r="E15" i="10"/>
  <c r="E7" i="10"/>
  <c r="E34" i="5"/>
  <c r="E54" i="4"/>
  <c r="E52" i="4"/>
  <c r="E50" i="4"/>
  <c r="E46" i="4"/>
  <c r="E34" i="4"/>
  <c r="E31" i="4"/>
  <c r="E23" i="4"/>
  <c r="E20" i="4"/>
  <c r="E17" i="4"/>
  <c r="E11" i="4"/>
  <c r="E7" i="4"/>
  <c r="E161" i="3"/>
  <c r="E58" i="4"/>
</calcChain>
</file>

<file path=xl/comments1.xml><?xml version="1.0" encoding="utf-8"?>
<comments xmlns="http://schemas.openxmlformats.org/spreadsheetml/2006/main">
  <authors>
    <author>Cenaida Jerez Ruiz</author>
  </authors>
  <commentList>
    <comment ref="C23" authorId="0" shapeId="0">
      <text>
        <r>
          <rPr>
            <b/>
            <sz val="9"/>
            <color indexed="81"/>
            <rFont val="Tahoma"/>
            <family val="2"/>
          </rPr>
          <t xml:space="preserve">Estos recursos se encuentran parametrizados en suifp en la activ materiales </t>
        </r>
        <r>
          <rPr>
            <sz val="9"/>
            <color indexed="81"/>
            <rFont val="Tahoma"/>
            <family val="2"/>
          </rPr>
          <t xml:space="preserve">
</t>
        </r>
      </text>
    </comment>
  </commentList>
</comments>
</file>

<file path=xl/comments2.xml><?xml version="1.0" encoding="utf-8"?>
<comments xmlns="http://schemas.openxmlformats.org/spreadsheetml/2006/main">
  <authors>
    <author>Cenaida Jerez Ruiz</author>
  </authors>
  <commentList>
    <comment ref="C21" authorId="0" shapeId="0">
      <text>
        <r>
          <rPr>
            <b/>
            <sz val="9"/>
            <color indexed="81"/>
            <rFont val="Tahoma"/>
            <family val="2"/>
          </rPr>
          <t xml:space="preserve">Estos recursos se encuentran parametrizados en suifp en la activ materiales </t>
        </r>
        <r>
          <rPr>
            <sz val="9"/>
            <color indexed="81"/>
            <rFont val="Tahoma"/>
            <family val="2"/>
          </rPr>
          <t xml:space="preserve">
</t>
        </r>
      </text>
    </comment>
  </commentList>
</comments>
</file>

<file path=xl/comments3.xml><?xml version="1.0" encoding="utf-8"?>
<comments xmlns="http://schemas.openxmlformats.org/spreadsheetml/2006/main">
  <authors>
    <author>Pablo Alejandro Giraldo Jimenez</author>
  </authors>
  <commentList>
    <comment ref="M7" authorId="0" shapeId="0">
      <text>
        <r>
          <rPr>
            <b/>
            <sz val="9"/>
            <color indexed="81"/>
            <rFont val="Tahoma"/>
            <family val="2"/>
          </rPr>
          <t>Pablo Alejandro Giraldo Jimenez:</t>
        </r>
        <r>
          <rPr>
            <sz val="9"/>
            <color indexed="81"/>
            <rFont val="Tahoma"/>
            <family val="2"/>
          </rPr>
          <t xml:space="preserve">
Los avances repportados corresponden a la facturación total sobre el valor del contrato.</t>
        </r>
      </text>
    </comment>
  </commentList>
</comments>
</file>

<file path=xl/comments4.xml><?xml version="1.0" encoding="utf-8"?>
<comments xmlns="http://schemas.openxmlformats.org/spreadsheetml/2006/main">
  <authors>
    <author>Juliana Caldas Torres</author>
  </authors>
  <commentList>
    <comment ref="J7" authorId="0" shapeId="0">
      <text>
        <r>
          <rPr>
            <b/>
            <sz val="9"/>
            <color indexed="81"/>
            <rFont val="Tahoma"/>
            <family val="2"/>
          </rPr>
          <t>Comentario area:</t>
        </r>
        <r>
          <rPr>
            <sz val="9"/>
            <color indexed="81"/>
            <rFont val="Tahoma"/>
            <family val="2"/>
          </rPr>
          <t xml:space="preserve">
Nota: Está contratado desde el 2015 y tiene vigencia futura 2016. </t>
        </r>
      </text>
    </comment>
    <comment ref="J31" authorId="0" shapeId="0">
      <text>
        <r>
          <rPr>
            <b/>
            <sz val="9"/>
            <color indexed="81"/>
            <rFont val="Tahoma"/>
            <family val="2"/>
          </rPr>
          <t>Juliana Caldas Torres:</t>
        </r>
        <r>
          <rPr>
            <sz val="9"/>
            <color indexed="81"/>
            <rFont val="Tahoma"/>
            <family val="2"/>
          </rPr>
          <t xml:space="preserve">
Nota: Las fechas  son las de inicio proceso de  tramite de VF</t>
        </r>
      </text>
    </comment>
    <comment ref="J34" authorId="0" shapeId="0">
      <text>
        <r>
          <rPr>
            <b/>
            <sz val="9"/>
            <color indexed="81"/>
            <rFont val="Tahoma"/>
            <family val="2"/>
          </rPr>
          <t>Comentario área:</t>
        </r>
        <r>
          <rPr>
            <sz val="9"/>
            <color indexed="81"/>
            <rFont val="Tahoma"/>
            <family val="2"/>
          </rPr>
          <t xml:space="preserve">
Nota: Las fechas  son las de inicio proceso de  tramite de VF</t>
        </r>
      </text>
    </comment>
  </commentList>
</comments>
</file>

<file path=xl/comments5.xml><?xml version="1.0" encoding="utf-8"?>
<comments xmlns="http://schemas.openxmlformats.org/spreadsheetml/2006/main">
  <authors>
    <author>Juliana Caldas Torres</author>
  </authors>
  <commentList>
    <comment ref="J7" authorId="0" shapeId="0">
      <text>
        <r>
          <rPr>
            <b/>
            <sz val="9"/>
            <color indexed="81"/>
            <rFont val="Tahoma"/>
            <family val="2"/>
          </rPr>
          <t>Comentario area:</t>
        </r>
        <r>
          <rPr>
            <sz val="9"/>
            <color indexed="81"/>
            <rFont val="Tahoma"/>
            <family val="2"/>
          </rPr>
          <t xml:space="preserve">
Nota: Está contratado desde el 2015 y tiene vigencia futura 2016. </t>
        </r>
      </text>
    </comment>
    <comment ref="J9" authorId="0" shapeId="0">
      <text>
        <r>
          <rPr>
            <b/>
            <sz val="9"/>
            <color indexed="81"/>
            <rFont val="Tahoma"/>
            <family val="2"/>
          </rPr>
          <t>Comentario área:</t>
        </r>
        <r>
          <rPr>
            <sz val="9"/>
            <color indexed="81"/>
            <rFont val="Tahoma"/>
            <family val="2"/>
          </rPr>
          <t xml:space="preserve">
Nota: Está contratado desde el 2015 y tiene vigencia futura 2016. </t>
        </r>
      </text>
    </comment>
    <comment ref="J18" authorId="0" shapeId="0">
      <text>
        <r>
          <rPr>
            <b/>
            <sz val="9"/>
            <color indexed="81"/>
            <rFont val="Tahoma"/>
            <family val="2"/>
          </rPr>
          <t>Juliana Caldas Torres:</t>
        </r>
        <r>
          <rPr>
            <sz val="9"/>
            <color indexed="81"/>
            <rFont val="Tahoma"/>
            <family val="2"/>
          </rPr>
          <t xml:space="preserve">
Nota: Las fechas  son las de inicio proceso de  tramite de VF</t>
        </r>
      </text>
    </comment>
    <comment ref="J21" authorId="0" shapeId="0">
      <text>
        <r>
          <rPr>
            <b/>
            <sz val="9"/>
            <color indexed="81"/>
            <rFont val="Tahoma"/>
            <family val="2"/>
          </rPr>
          <t>Comentario área:</t>
        </r>
        <r>
          <rPr>
            <sz val="9"/>
            <color indexed="81"/>
            <rFont val="Tahoma"/>
            <family val="2"/>
          </rPr>
          <t xml:space="preserve">
Nota: Las fechas  son las de inicio proceso de  tramite de VF</t>
        </r>
      </text>
    </comment>
  </commentList>
</comments>
</file>

<file path=xl/sharedStrings.xml><?xml version="1.0" encoding="utf-8"?>
<sst xmlns="http://schemas.openxmlformats.org/spreadsheetml/2006/main" count="6713" uniqueCount="1481">
  <si>
    <t>AERONAUTICA CIVIL
Cronogramas de Inversión
Dependencia: DIRECCION DE SEGURIDAD Y SUPERVISION AEROPORTUARIA</t>
  </si>
  <si>
    <t>PROYECTO DE INVERSION</t>
  </si>
  <si>
    <t>OBJETO DEL PROCESO  (*)</t>
  </si>
  <si>
    <t>UBICACIÓN 
(sitio donde se desarrolla el gasto)</t>
  </si>
  <si>
    <t>VALOR ESITMADO DEL PROCESO (millones)</t>
  </si>
  <si>
    <t>REQUIERE TRÁMITES PRESUPUESTALES ANTE LA OAP (VIGENCIAS FUTURAS, TRASLADOS)</t>
  </si>
  <si>
    <t>SE ENCUENTRA INCLUIDO EN EL PLAN DE NAVEGACION AEREA PARA COLOMBIA</t>
  </si>
  <si>
    <t>EJECUCIÓN DEL PROCESO</t>
  </si>
  <si>
    <t>SI, NO o No Aplica</t>
  </si>
  <si>
    <t>Fecha estimada de inicio de proceso precontractual</t>
  </si>
  <si>
    <t xml:space="preserve">Fecha de Inicio </t>
  </si>
  <si>
    <t>Fecha de Finalización</t>
  </si>
  <si>
    <t>213608002 ADQUISICIÓN DE EQUIPOS DE PROTECCIÓN Y EXTINCIÓN DE INCENDIOS BÚSQUEDA Y RESCATE.</t>
  </si>
  <si>
    <t>CONTRATAR LA ADQUISICION DE MAQUINAS DE EXTINCION DE INCENDIOS (DE 1500 GL DE CAPACIDAD MIN) AEPTOS ARMENIA,TAME Y LETICIA. P.E. 1 año a partir suscripción acta inicio previo cumplimiento requisitos exigidos ejecución cto</t>
  </si>
  <si>
    <t>Armenia, Tame y Leticia</t>
  </si>
  <si>
    <t>No Aplica</t>
  </si>
  <si>
    <t>SI</t>
  </si>
  <si>
    <t xml:space="preserve">Adición Equipos, herramientas y elementos de protección personal para el SEI SAR. </t>
  </si>
  <si>
    <t>Aeropuertos a Nivel Nacional</t>
  </si>
  <si>
    <t>Febrero 22/16</t>
  </si>
  <si>
    <t>Mayo de 2016</t>
  </si>
  <si>
    <t>Octubre de 2016</t>
  </si>
  <si>
    <t>213608003 MANTENIMIENTO Y CONSERVACIÓN DE EQUIPOS DE EXTINCIÓN DE INCENDIOS Y BUSQUEDA Y RESCATE</t>
  </si>
  <si>
    <t>CONTRATAR EL MANTENIMIENTO DE MAQUINAS DE BOMBEROS GRAN CAPACIDAD. P.E. 15 meses a partir acta inicio previo cumplimiento de requisitos exigidos para la ejecucion del contrato.</t>
  </si>
  <si>
    <t>Mantenimiento preventivo y correctivo de equipos, vehículos y máquinas de intervención rápida</t>
  </si>
  <si>
    <t>213608014 MANTENIMIENTO Y CONSERVACION DE EQUIPOS DE SEGURIDAD AEROPORTUARIA.</t>
  </si>
  <si>
    <t xml:space="preserve">Mantenimiento  Preventivo y Correctivo para la operacion y funcionamiento de los  equipos de control de  accesos deteccion de incendios y sensorizacion de la malla perimetral </t>
  </si>
  <si>
    <t xml:space="preserve">Ubicados en las regionales  Atlantico, Antioquia y Meta </t>
  </si>
  <si>
    <t>No aplica</t>
  </si>
  <si>
    <t>Marzo  de 2016</t>
  </si>
  <si>
    <t>Junio de 2016</t>
  </si>
  <si>
    <t>Diciembre15 2016</t>
  </si>
  <si>
    <t>Mantenimiento corrctivo y preventivo para los equipos de Rayos X Marca L3 utilizados en los aeropuertos de: Armenia, arauca, Buenaventura, yopal, Mitu, Puerto carreño, Ibague, Neiva, Popayan, San Andres y Repuestos imprevistos en el nivel central</t>
  </si>
  <si>
    <t xml:space="preserve"> Aeropuertos de: Armenia, arauca, Buenaventura, yopal, Mitu, Puerto carreño, Ibague, Neiva, Popayan, San Andres y Repuestos imprevistos en el nivel central</t>
  </si>
  <si>
    <t>Mantenimiento corrctivo y preventivo para los equipos de Rayos X Marca Rapiscan y Arcos Detectores de Metal ubicados en los  aeropuertos de:  Arauca, , Cali, Florencia, Ibague, Ipiales,Mitu, Neiva, Pasto, Popayan, Tolu, Villavicencio, Yopal y Bogota en el CEA, CNA, NEEA, CGAC y  Repuestos imprevistos en el nivel central</t>
  </si>
  <si>
    <t>Aaeropuertos de:  Arauca, , Cali, Florencia, Ibague, Ipiales,Mitu, Neiva, Pasto, Popayan, Tolu, Villavicencio, Yopal y Bogota en el CEA, CNA, NEEA, CGAC y  Repuestos imprevistos en el nivel central</t>
  </si>
  <si>
    <t>Contratar el Mantenimiento Preventivo y correctivo  para los  Circuitos Cerrados de Television utilizados en los  aeropuertos de: Ibague, Leticia, Ipiales, Pasto Yopal, CNA, Tumaco, Arauca, Neiva, Buenaventura,San Andres,  Puerto asis, Florencia, Almacen General, CEA,Centros de Control de los Aeropueros de Villavicencio, Barranquilla, Cali,Rionegro,   con su correspondiente KIT de Repuestos en el Nivel Central.</t>
  </si>
  <si>
    <t>aeropuertos de: Ibague, Leticia, Ipiales, Pasto Yopal, CNA, Tumaco, Arauca, Neiva, Buenaventura,San Andres,  Puerto asis, Florencia, Almacen General, CEA,Centros de Control de los Aeropueros de Villavicencio, Barranquilla, Cali,Rionegro,   con su correspondiente KIT de Repuestos en el Nivel Central.</t>
  </si>
  <si>
    <t>Contratar la prestacion del servicio del mantenimiento preventivo y correcyivo para los sistemas de identificacion de los aeropuertos de ,    Armenia, Leticia, pasto, Villavicencio, Tame E Insumos y repuestos en el Nivel central para todos los aeropuertos con suistemas de identificacion</t>
  </si>
  <si>
    <t>aeropuertos de ,    Armenia, Leticia, pasto, Villavicencio, Tame E Insumos y repuestos en el Nivel central para todos los aeropuertos con suistemas de identificacion</t>
  </si>
  <si>
    <t>213608008 ADQUISICION Y RENOVACION DE EQUIPOS Y ELEMENTOS PARA LA SEGURIDAD EN AEROPUERTOS.</t>
  </si>
  <si>
    <t>Contratar la Adquisicion  Instalacion y Puesta  en  Marcha  de Sistemas y equipos de Inspeccion  Maquinas Rayos X para euipaje de mano y Arcos detectores de Metales para los Aeropuertos de:Pitalito,Florencia, Tolu, Armenia, Ocaña, San Andres, Villa Garzon,</t>
  </si>
  <si>
    <t xml:space="preserve"> Aeropuertos de:Pitalito,Florencia, Tolu, Armenia, Ocaña, San Andres, Villa Garzon,</t>
  </si>
  <si>
    <t>Contratar la Adquisicion  Instalacion y Puesta  en  Marcha  de Sistemas de identificacion  para los Aeropuertos de Arauca, Florencia. Ipiales,  Neiva, Popayan,Puerto asis, Yopal, san Andres,Ibage , y Direccion de Seguridad y Supervision Aeroportuaria</t>
  </si>
  <si>
    <t>Aeropuertos de Arauca, Florencia. Ipiales,  Neiva, Popayan,Puerto asis, Yopal, san Andres,Ibage , y Direccion de Seguridad y Supervision Aeroportuaria</t>
  </si>
  <si>
    <t>2136080034 ADQUISICION DE SERVICIOS DE SEGURIDAD PARA EL CONTROL Y OPERACION  DE LOS SISTEMAS DE SEGURIDAD AEROPORTUARIO Y AYUDAS A LA NAVEGACION AEREA</t>
  </si>
  <si>
    <t>PRESTACION DE LOS SERVICIOS DE SEGURIDAD  DESTINADO A LA OPERACION DE SEGURIDAD AEROPORTUARIA, PROTECCION DE PERIMETROS Y VIGILANCIA DE ESTACIONES ADMINISTRATIVAS     AERONAUTICAS EN LOS AEROPUERTOS Y AYUDAS A LA ANVEGACION AEREA DE LAS REGIONALES DE ANTIOQUIA, ATLANTICO, CUNDINAMARCA, META, NORTE DE  SANTANDER Y VALLE.</t>
  </si>
  <si>
    <t>Regionales de Antioquia, Atlantico, Cundinamarca, Meta, Norte de santander y Valle y sus aeropuertos y estaciones aeronauticas adscritos</t>
  </si>
  <si>
    <t>Dic 26 de 2016</t>
  </si>
  <si>
    <t>213608031 ADQUISICION DE EQUIPOS Y SERVICIOS MEDICOS PARA SANIDADES AEROPORTUARIAS.</t>
  </si>
  <si>
    <t>Contratar aquisicion equipos medicos</t>
  </si>
  <si>
    <t>Ipiales</t>
  </si>
  <si>
    <t>NO</t>
  </si>
  <si>
    <t>Abril 30/16</t>
  </si>
  <si>
    <t xml:space="preserve">Gastos Operacionales Mantenimiento de Equipos y mantenimiento Ambulancas  Aeropuertros a nivel nacional </t>
  </si>
  <si>
    <t>Neiva, Ibague, Florencia, Puerto Asis, Leticia, Villavicnecio, Yopal, Arauca, Armenia, Pasto, Ipiales, Popayan Tumaco, san andres</t>
  </si>
  <si>
    <t>Marzo 1/16</t>
  </si>
  <si>
    <t>Abril 15/16</t>
  </si>
  <si>
    <t>Contratar servicios médicos y auxiliares de enfermería para las sanidades aeroportuarias de los aeropuertos operados por la U.A.E.A.C. PL 24 MESES CONTADOS DESDE EL 16 DIC/14 HASTA EL 15 DIC/16 PREVIO CUMPLI REQ EXIG EJECUCION CTO</t>
  </si>
  <si>
    <t>Julio 1 /16</t>
  </si>
  <si>
    <t>Julio 1/16</t>
  </si>
  <si>
    <t>octubre 15/16</t>
  </si>
  <si>
    <t xml:space="preserve">AERONAUTICA CIVIL
Cronogramas de Inversión
Dependencia: Dirección de Desarrollo Aeroportuario </t>
  </si>
  <si>
    <t>111608106 CONSTRUCCION DE INFRAESTRUCTURA AEROPORTUARIA A NIVEL NACIONAL</t>
  </si>
  <si>
    <t>CONSTRUCCION DE TORRES DE CONTROL</t>
  </si>
  <si>
    <t>AEROPUERTO IBAGUE</t>
  </si>
  <si>
    <t>PROYECTOS EN EJECUCION. CON VIGENCIAS FUTURAS</t>
  </si>
  <si>
    <t>AEROPUERTO EL YOPAL</t>
  </si>
  <si>
    <t>CONSTRUCCION DE TERMINALES.</t>
  </si>
  <si>
    <t>AEROPUERTO LETICIA</t>
  </si>
  <si>
    <t>AEROPUERTO PASTO</t>
  </si>
  <si>
    <t>CONSTRUCCION DE CUARTELES DE BOMBEROS</t>
  </si>
  <si>
    <t>INTERVENTORIAS</t>
  </si>
  <si>
    <t>AEROPUERTO SANTA MARTA</t>
  </si>
  <si>
    <t>AEROPUERTO AGUACHICA</t>
  </si>
  <si>
    <t>AEROPUERTO PROVIDENCIA</t>
  </si>
  <si>
    <t>AEROPUERTO CUCUTA</t>
  </si>
  <si>
    <t>AEROPUERTO BUCARAMANGA</t>
  </si>
  <si>
    <t>CONSTRUCCION DE INFRAESTRUCTURA COMPLEMENTARIA</t>
  </si>
  <si>
    <t>CONSTRUCCION DE PLATAFORMA</t>
  </si>
  <si>
    <t>CONSTRUCCION DE PISTAS</t>
  </si>
  <si>
    <t>CONSTRUCCIÓN INFRAESTRUCTURA AEROPORTUARIA.</t>
  </si>
  <si>
    <t>EJECUCIÓN, OPERACIÓN Y MANTENIMIENTO DE LAS OBRAS COMPLEMENTARIAS ASOCIADAS AL CONTRATO DE CONCESIÓN DEL AEROPUERTO INTERNACIONAL DE ALFONSO BONILLA ARAGON DE LA CIUDAD DE CALI</t>
  </si>
  <si>
    <t>AEROPUERTO CALI</t>
  </si>
  <si>
    <t>111608505 CONSTRUCION MEJORAMIENTO DE INFRAESTRUCTURA AEROPUERTO EL DORADO</t>
  </si>
  <si>
    <t>CONSTRUCCION DE INFRAESTRUCTURA AEROPORTUARIA</t>
  </si>
  <si>
    <t>AEROPUERTO ELDORADO</t>
  </si>
  <si>
    <t>INTERVENTORIA CONSTRUCCION INFRAESTRUCTURA AEROPORTUARIA</t>
  </si>
  <si>
    <t>113608002 MEJORAMIENTO Y RECUPERACION ESTACIONES DE RADIOAYUDAS A NIVEL NACIONAL</t>
  </si>
  <si>
    <t>MEJORAMIENTO VIAS DE ACCESO ESTACIONES AERONAUTICAS.</t>
  </si>
  <si>
    <t>NIVEL CENTRAL</t>
  </si>
  <si>
    <t>MANTENIMIENTO VIVIENDA CELADOR Y SALA DE EQUIPOS</t>
  </si>
  <si>
    <t>ASIGNADO REGIONAL VALLE</t>
  </si>
  <si>
    <t>MANTENIMIENTO CASA DE PLANTA Y CUARTOS ELECTRICOS.</t>
  </si>
  <si>
    <t>MANTENIMIENTO GENERAL INFRAESTRUCTURA ESTACIONES AERONAUTICAS</t>
  </si>
  <si>
    <t>ASIGNADO REGIONAL CUNDINAMARCA</t>
  </si>
  <si>
    <t>ASIGNADO REGIONAL ANTIOQUIA</t>
  </si>
  <si>
    <t>ASIGNADO REGIONAL ATLANTICO</t>
  </si>
  <si>
    <t>ASIGNADO REGIONAL NORTE DE SANTANDER</t>
  </si>
  <si>
    <t>ASIGNADO REGIONAL META</t>
  </si>
  <si>
    <t>113608003 MANTENIMIENTO Y CONSERVACION DE LA INFRAESTRUCTURA AEROPORTUARIA.</t>
  </si>
  <si>
    <t>MANTENIMIENTO DE CERRAMIENTOS</t>
  </si>
  <si>
    <t>MANTENIMIENTO DE ZONAS DE SEGURIDAD Y CANALES</t>
  </si>
  <si>
    <t>MANTENIMIENTO DE TORRES DE CONTROL</t>
  </si>
  <si>
    <t>MANTENIMIENTO DE PISTAS.</t>
  </si>
  <si>
    <t>AEROPUERTO NUQUI</t>
  </si>
  <si>
    <t>AEROPUERTO SAN ANDRES ISLA</t>
  </si>
  <si>
    <t>AEROPUERTO GUAPI</t>
  </si>
  <si>
    <t>AEROPUERTO BARRANCABERMEJA</t>
  </si>
  <si>
    <t>AEROPUERTO FLANDES</t>
  </si>
  <si>
    <t>AEROPUERTO POPAYAN</t>
  </si>
  <si>
    <t>AEROPUERTO TUMACO</t>
  </si>
  <si>
    <t>AEROPUERTO PAZ DE ARIPORO</t>
  </si>
  <si>
    <t>MANTENIMIENTO DE TERMINALES.</t>
  </si>
  <si>
    <t>AEROPUERTO BUENAVENTURA</t>
  </si>
  <si>
    <t>AEROPUERTO CONDOTO</t>
  </si>
  <si>
    <t>AEROPUERTO IPIALES</t>
  </si>
  <si>
    <t>MANTENIMIENTO CUARTELES DE BOMBREROS</t>
  </si>
  <si>
    <t>INTERVENTORIAS.
Grupo 1
Grupo 2
Grupo 3</t>
  </si>
  <si>
    <t>AEROPUERTO BUCARAMANGA (G2)</t>
  </si>
  <si>
    <t>AEROPUERTO PASTO (G1)</t>
  </si>
  <si>
    <t>AEROPUERTO FLANDES (G3)</t>
  </si>
  <si>
    <t>AEROPUERTO POPAYAN (G1)</t>
  </si>
  <si>
    <t>AEROPUERTO TUMACO (G1)</t>
  </si>
  <si>
    <t>AEROPUERTO PAZ DE ARIPORO (G2)</t>
  </si>
  <si>
    <t>AEROPUERTO BUENAVENTURA (G1)</t>
  </si>
  <si>
    <t>AEROPUERTO BARRANCABERMEJA (G2)</t>
  </si>
  <si>
    <t>AEROPUERTO CONDOTO (G3)</t>
  </si>
  <si>
    <t>AEROPUERTO IPIALES (G3)</t>
  </si>
  <si>
    <t>ESTUDIOS Y DISEÑOS</t>
  </si>
  <si>
    <t>APOYAR EN MATERIA TÉCNICA, JURÍDICA, FINANCIERA Y ADMINISTRATIVA LA GERENCIA Y EJECUCIÓN DE LOS PROYECTOS DE MANTENIMIENTO.</t>
  </si>
  <si>
    <t>113608119 ADECUACION MANTENIMIENTO Y MEJORAMIENTO DE LA INFRAESTRUCTURA AMBIENTAL AEROPORTUARIA.</t>
  </si>
  <si>
    <t>MANTENIMIENTO DE SISTEMAS DE TRATAMIENTO DE AGUAS</t>
  </si>
  <si>
    <t>MANTENIMIENTO DE SISTEMAS DE MANEJO Y DISPOSICION DE RESIDUOS SOLIDOS.</t>
  </si>
  <si>
    <t>MANTENIMIENTO DE INSTALACIONES HIDRAULICAS Y SANITARIAS.</t>
  </si>
  <si>
    <t>MEJORAMIENTO DE LOS SISTEMAS DE TRATAMIENTOS DE AGUAS.</t>
  </si>
  <si>
    <t>PROGRAMAS DE CONTROL GEOTECNICO.</t>
  </si>
  <si>
    <t>PROGRAMAS DE MEJORAMIENTO PARA LA PREVENCION DEL PELIGRO AVIARIO.</t>
  </si>
  <si>
    <t>123608001 MEJORAMIENTO Y MANTENIMIENTO DE LA INFRAESTRUCTURA ADMINISTRATIVA A NIVEL NACIONAL</t>
  </si>
  <si>
    <t>MANTENIMIENTO INSTALACIONES ADMINISTRATIVAS</t>
  </si>
  <si>
    <t>INTERVENTORIAS.</t>
  </si>
  <si>
    <t>MEJORAMIENTO INSTALACIONES ADMINISTRATIVAS</t>
  </si>
  <si>
    <t>450608001 LEVANTAMIENTO DE INFORMACION PARA  ESTUDIOS PLANES Y  PROGRAMAS AMBIENTALES</t>
  </si>
  <si>
    <t>ELABORACION DE PROGRAMAS DE MONITOREO DE CALIDAD DE AGUAS, AIRE, RUIDO Y MANEJO DE RESIDUOS SOLIDOS.</t>
  </si>
  <si>
    <t>NOTA (*): SEÑALE EL OBJETO DEL PROCESO, POR EJEMPLO, ADECUACIÓN INSTALACIONES ADMINISTRATIVAS ó RENOVACIÓN DE LICENCIAS TECNOLÓGICAS ó ADQUISICÓN EQUIPO DE TIERRA PARA EL SISTEMA DE INSPECCIÓN EN VUELO</t>
  </si>
  <si>
    <t>AERONAUTICA CIVIL
Cronogramas de Inversión
Dependencia: Dirección de Telecomunicaciones y Ayudas a la Navegación Aérea</t>
  </si>
  <si>
    <t>213608001 ADQUISICION DE EQUIPOS Y SISTEMAS DE ENERGIA SOLAR Y COMERCIAL A NIVEL NACIONAL.</t>
  </si>
  <si>
    <t>ADQUISICION, INSTALACION, CALIBRACION, PRUEBA  Y PUESTA EN FUNCIONAMIENTO SISTEMAS UPS, CARGADORES DE BATERIA, RECTIFICADORES Y/O REACONDICIONAMIENTO.</t>
  </si>
  <si>
    <t>AEROPUERTO DE:  GUAYMARAL, SAN VICENTE DEL CAGUAN, FLORENCIARIOHACHA, VALLEDUPAR, ARMENIA, IPIALES, TUMACO, BUCARAMANGA Y ARAUCA</t>
  </si>
  <si>
    <t>ADQUISICION, INSTALACION, CALIBRACION,  PRUEBA Y PUESTA EN FUNCIONAMIENTO DE GRUPOS ELECTROGENOS Y COMPLEMENTARIOS (INCLUYE OBRAS CIVILES) NIVEL NACIONAL.</t>
  </si>
  <si>
    <t>ESTACIONES TUBARA Y CERRO MACO Y AEROPUERTO DE ARAUCA</t>
  </si>
  <si>
    <t>Marzo 1 de 2016</t>
  </si>
  <si>
    <t>Junio 3 de 2016</t>
  </si>
  <si>
    <t>Noviembre 2 de 2016</t>
  </si>
  <si>
    <t>ADQUISICION, INSTALACION, CALIBRACION, PRUEBA Y PUESTA EN FUNCIONAMIENTO DE EQUIPOS Y SUBESTACIONES ELECTRICAS Y COMPLEMENTARIOS.</t>
  </si>
  <si>
    <t>AEROPUERTOS DE BARRANQUILLA Y SAN ANDRES ISLAS</t>
  </si>
  <si>
    <t>Mayo 31 de 2016</t>
  </si>
  <si>
    <t>Septiembre 30 de 2016</t>
  </si>
  <si>
    <t>Marzo 29 de 2017</t>
  </si>
  <si>
    <t>213608004 ADQUISICION SERVICIO RED INTEGRADA DE MICROONDAS, CANALES TELEFONICOS Y TELEGRAFICOS NIVEL NACIONAL.</t>
  </si>
  <si>
    <t>PRESTACION DEL SERVICIO DE COMUNICACIONES POR MICROONDAS, FIBRA OPTICA O SATELITES A NIVEL NACIONAL E INTERNACIONAL.</t>
  </si>
  <si>
    <t>NIVEL CENTRAL Y AEROPUERTO DE SAN ANDRES ISLAS</t>
  </si>
  <si>
    <t>Diciembre 31 de 2016</t>
  </si>
  <si>
    <t>SERVICIO DE CANALES TELEFONICOS Y TELEGRAFICOS NACIONALES E INTERNACIONALES.</t>
  </si>
  <si>
    <t>Febrero 15 de 2016</t>
  </si>
  <si>
    <t>Febrero 29 de 2016</t>
  </si>
  <si>
    <t>ADQUIRIR EL SERVICIO DE ASISTENCIA DURANTE EL PROCESO DE ADQUISICION, INSTALACION Y PUESTA EN FUNCIONAMIENTO Y GESTION DE UNA RED (DIG) DIGITAL EN SURAMERICA</t>
  </si>
  <si>
    <t>NO APLICA</t>
  </si>
  <si>
    <t>PAGO MINISTERIO DE COMUNICACIONES</t>
  </si>
  <si>
    <t>ARRENDAMIENTO DE ESPACIO PARA ALOJAMIENTO DE EQUIPOS Y SUMINISTRO DE ENERGIA.</t>
  </si>
  <si>
    <t>213608005 ADQUISICION DE EQUIPOS Y SISTEMAS PARA LA RED METEOROLOGICA AERONAUTICA.</t>
  </si>
  <si>
    <t>ADQUISICIÓN EQUIPOS, SOFTWARE Y DEMÁS ELEMENTOS PARA LA INTEGRACIÓN DE LAS ESTACIONES METEOROLÓGICAS (EMAS) A NIVEL NACIONAL</t>
  </si>
  <si>
    <t>01 Julio de 2016</t>
  </si>
  <si>
    <t>15 septiembre de 2016</t>
  </si>
  <si>
    <t>15 septiembre de 2017</t>
  </si>
  <si>
    <t>ADQUISICIÓN, INSTALACIÓN Y PUESTA EN FUNCIONAMIENTO DE RADAR METEOROLÓGICO.</t>
  </si>
  <si>
    <t>15 marzo de 2017</t>
  </si>
  <si>
    <t>213608006 ADQUISICION DE EQUIPOS PARA REDES DE TELECOMUNICACIONES.</t>
  </si>
  <si>
    <t>ADQUISICION DE EQUIPOS PARA COMUNICACIONES DE VOZ Y DATOS A NIVEL NACIONAL. PL 14 meses a partir acta inicio previo cumplimiento requisitos exigidos para ejecución contrato</t>
  </si>
  <si>
    <t>30 de abril de 2016</t>
  </si>
  <si>
    <t>julio 01 de 2016</t>
  </si>
  <si>
    <t>Noviembre 30 de 2016</t>
  </si>
  <si>
    <t>ADQUISICION, INSTALACION, CALIBRACIÓN, PRUEBAS Y PUESTA EN SERVICIO DE EQUIPOS PARA AMPLIAR LOS SISTEMAS VHF ER (ALCANCE EXTENDIDO) PARA CONTROL TERMINAL AEREA.</t>
  </si>
  <si>
    <t>01 de julio de 2016</t>
  </si>
  <si>
    <t>213608007 MANTENIMIENTO Y CONSERVACION DE EQUIPOS Y SISTEMAS AEROPORTUARIOS A NIVEL NACIONAL.</t>
  </si>
  <si>
    <t>MANTENIMIENTO PREVENTIVO Y CORRECTIVO DE ASCENSORES TORRES DE CONTROL Y MINUSVALIDO.</t>
  </si>
  <si>
    <t>Marzo 15 de 2016</t>
  </si>
  <si>
    <t>Abril 15 de 2016</t>
  </si>
  <si>
    <t>Julio de 2016</t>
  </si>
  <si>
    <t>MANTENIMIENTO PREVENTIVO Y CORRECTIVO DE EQUIPOS PARA LOS SISTEMAS AEROPORTUARIOS.</t>
  </si>
  <si>
    <t>Diciembre de 2016</t>
  </si>
  <si>
    <t>BOMBILLERIA AREAS PUBLICAS AEROPUERTO ASOCIADOS CON LA OPERACION AEREA.</t>
  </si>
  <si>
    <t>Abril 1 de 2016</t>
  </si>
  <si>
    <t>Junio 7 de 2016</t>
  </si>
  <si>
    <t>Septiembre 6 de 2016</t>
  </si>
  <si>
    <t>REPUESTOS PARA EL MANTENIMIENTO MECANICO (MONTA-CARGAS, BANDAS DE EQUIPAJES, MONOPLANARES, MESA DE AFORO, BOMBAS SUMERGIBLES, BOMBAS DE GASOLINA, ETC.)</t>
  </si>
  <si>
    <t>GASTOS OPERATIVOS.</t>
  </si>
  <si>
    <t>ADQUISICION DE HERRAMIENTAS, ELEMENTOS Y MATERIALES PARA MANTENIMIENTO DE EQUIPOS Y SISTEMAS MECANICOS.</t>
  </si>
  <si>
    <t>ADQUISICION DE HERRAMIENTAS, ELEMENTOS FUNGIBLES, ACCESORIOS Y MATERIALES PARA EL MANTENIMIENTO DE EQUIPOS Y SISTEMAS ELECTRICOS.</t>
  </si>
  <si>
    <t>213608009 AMPLIACION RED DE RADARES A NIVEL NACIONAL</t>
  </si>
  <si>
    <t>ADQUISICION, ACTUALIZACION, INSTALACION Y PUESTA EN FUNCIONAMIENTO DE SISTEMAS VIGILANCIA AERONAUTICA</t>
  </si>
  <si>
    <t>ESTACION CARIMAGUA</t>
  </si>
  <si>
    <t>ADQUISICIÓN, INSTALACIÓN Y PUESTA EN SERVICIO SISTEMAS DE MULTILATERACIÓN  Y ADS( VIGILANCIA DEPENDIENTE AUTOMÁTICA)</t>
  </si>
  <si>
    <t>AEROPUERTOS DE MEDELLIN Y CUCUTA</t>
  </si>
  <si>
    <t>213608010 MANTENIMIENTO Y CONSERVACION DEL SISTEMA DE TELECOMUNICACIONES Y AYUDAS A LA NAVEGACION AEREA A NIVEL NACIONAL</t>
  </si>
  <si>
    <t>MANTENIMIENTO, CONSERVACION Y ACTUALIZACION DE LOS SISTEMAS DE RADAR.</t>
  </si>
  <si>
    <t>NIVEL CENTRAL Y ASIGNADO REGIONAL ATLANTICO</t>
  </si>
  <si>
    <t>MANTENIMIENTO, CONSERVACION Y ACTUALIZACION DE LOS SISTEMAS DE COMUNICACIONES.</t>
  </si>
  <si>
    <t>MANTENIMIENTO, CONSERVACION Y ACTUALIZACION DE LOS SISTEMAS DE RADIOAYUDAS.</t>
  </si>
  <si>
    <t>MANTENIMIENTO, CONSERVACION Y ACTUALIZACION DE LOS SISTEMAS DE ENERGIA Y SISTEMAS COMPLEMENTARIOS.</t>
  </si>
  <si>
    <t>MANTENIMIENTO DE VEHICULO.</t>
  </si>
  <si>
    <t>mayo30 de 2016</t>
  </si>
  <si>
    <t>agosto 30 de 2016</t>
  </si>
  <si>
    <t>ADQUISICION DE COMBUSTIBLE.</t>
  </si>
  <si>
    <t>NIVEL CENTRAL, 
CGAC
ESTACIONES ARARACUARA Y CARIMAGUA, ASIGNADOS REGIONALES:  ATLANTICO, VALLE, NORTE DE SANTANDER, META</t>
  </si>
  <si>
    <t>Febrero 05 de 2016</t>
  </si>
  <si>
    <t xml:space="preserve">Marzo 03 de </t>
  </si>
  <si>
    <t>Diciembre 31 de 2016 o agotar presupuesto lo que primero ocurra</t>
  </si>
  <si>
    <t>GASTOS DE TRANSPORTE DE EQUIPOS, REPUESTOS, ACCESORIOS  Y PERSONAL, NECESARIOS PARA REALIZAR LABORES DE MANTENIMIENTO Y/O INSTALACION DE SISTEMAS DE TELECOMUNICACIONES Y AYUDAS A LA NAVEGACION AEREA.</t>
  </si>
  <si>
    <t>ADQUISICION ELEMENTOS DE CONSUMO PARA IMPRESIÓN EN SISTEMAS F.D.P. Y TERMINALES I.A.T.</t>
  </si>
  <si>
    <t>febrero 05 de 2016</t>
  </si>
  <si>
    <t>mensualmente</t>
  </si>
  <si>
    <t>ADQUISICION E INSTALACION DE REPUESTO PARA EL MANTENIMIENTO DE LOS SISTEMAS DE TELECOMUNICACIONES Y COMPLEMENTARIOS.</t>
  </si>
  <si>
    <t>Marzo 30 de 2016</t>
  </si>
  <si>
    <t>Junio 30 de 2016</t>
  </si>
  <si>
    <t>MANTENIMIENTO, CONSERVACIÓN Y ACTUALIZACIÓN DE LOS SISTEMAS DE METEOROLOGÍA</t>
  </si>
  <si>
    <t>Marzo 30 de 2017</t>
  </si>
  <si>
    <t>Junio 30 de 2017</t>
  </si>
  <si>
    <t>Septiembre 30 de 2017</t>
  </si>
  <si>
    <t>DESMONTE, TRASLADO, INSTALACIÓN, PRUEBA Y PUESTA EN FUNCIONAMIENTO PARA EQUIPOS DE COMUNICACIONES, VIGILANCIA AERONÁUTICA, RADIOAYUDAS, METEOROLOGÍA Y AYUDAS VISUALES/ ENERGÍA.</t>
  </si>
  <si>
    <t>213608011 ADQUISICION DE EQUIPOS DEL PLAN NACIONAL DE AERONAVEGACION A NIVEL NACIONAL.</t>
  </si>
  <si>
    <t xml:space="preserve">SISTEMA ILS BARRANQUILLA </t>
  </si>
  <si>
    <t xml:space="preserve">AEROPUERTOS DE BARRANQUILLA </t>
  </si>
  <si>
    <t>Junio 15 de 2016</t>
  </si>
  <si>
    <t>Diciembre 15 de 2016</t>
  </si>
  <si>
    <t>ADQUISICION, INSTALACION Y PUESTA EN SERVICIO DE UN GLIDE -SLOPE/ILS AEROPUERTO DE PASTO
ADQUISICION, INSTALACION Y PUESTA EN SERVICIO DE UN DVOR/DME. AEROPUERTO LOS CEDROS</t>
  </si>
  <si>
    <t>AEROPUERTO DE PASTO
AEROPUERTO CAREPA (CEDROS)</t>
  </si>
  <si>
    <t>Agosto 1 de 2016</t>
  </si>
  <si>
    <t>Noviembre 15 de 2016</t>
  </si>
  <si>
    <t>Septiembre 15 de 2017</t>
  </si>
  <si>
    <t>ADQUISICION, INSTALACION Y PUESTA EN SERVICIO DE UN DVOR/DME.</t>
  </si>
  <si>
    <t>PUERTO INIRIDA</t>
  </si>
  <si>
    <t>Diciembre 29 de 2016</t>
  </si>
  <si>
    <t>213608012 ADQUISICION EQUIPOS Y REPUESTOS PARA SISTEMAS AEROPORTUARIOS NIVEL NACIONAL.</t>
  </si>
  <si>
    <t>ADQUISICION, INSTALACION, CALIBRACION, PRUEBA  Y PUESTA EN SERVICIO DE SISTEMAS DE ILUMINACION.</t>
  </si>
  <si>
    <t>AEROPUERTO DE RIONEGRO</t>
  </si>
  <si>
    <t>Junio 21 de 2016</t>
  </si>
  <si>
    <t>Septiembre 20 de 2017</t>
  </si>
  <si>
    <t>213608015 REPOSICION Y MANTENIMIENTO PARQUE AUTOMOTOR PARA LA OPERACION DE LA INFRAESTRUCTURA AERONAUTICA Y AEROPORTUARIA.</t>
  </si>
  <si>
    <t>REPOSICION PARQUE AUTOMOTOR PARA LA OPERACION AERONAUTICA Y AEROPORTUARIA.</t>
  </si>
  <si>
    <t>NIVEL CENTRAL Y AEROPUERTOS DE CUCUTA Y VILLAVICENCIO</t>
  </si>
  <si>
    <t>213608016 ADQUISICION EQUIPOS Y SISTEMAS AERONAUTICOS Y AEROPORTUARIOS AEROPUERTO EL DORADO</t>
  </si>
  <si>
    <t>ADQUI, INSTAL Y PUESTA FUNC SISTEMAS EQUIPOS COMUNICACIONES (SALA TECNICA ESPECIALIZADA -NOC-, AIM, AMHS, PLANTAS TELEFONICAS ATC VOZ SOBRE IP Y ATS), AEPTO DORADO PL 14 M partir acta inicio previo cumplimiento requisitos exigidos ejec cto</t>
  </si>
  <si>
    <t>Marzo de 2016</t>
  </si>
  <si>
    <t>ADQUI, INSTAL, AUTOMATIZACION Y PUESTA FUNC SISTEMAS DE CONTROL Y MONITOREO DE LA ILUMINACION CATEGOTIA 3, PARA EL AEROPUERTO ELDORADO DE BOGOTA PL 18 meses a partir acta inicio previo cumplimiento requisitos exigidos para ejecución contrato</t>
  </si>
  <si>
    <t>CENTRO SITUACIONAL DE GESTION DE CRISIS PARA LA SEGURIDAD DE LA AVIACION CIVIL</t>
  </si>
  <si>
    <t>Noviembre de 2016</t>
  </si>
  <si>
    <t>TOTAL</t>
  </si>
  <si>
    <t>AERONAUTICA CIVIL
Cronogramas de Inversión
Dependencia: Secretaria de Seguridad Aérea</t>
  </si>
  <si>
    <t>510608017 CONTROL OPERACIONAL PARA GARANTIZAR LA SEGURIDAD AÉREA</t>
  </si>
  <si>
    <t>PAGO CONTRIBUCIÓN DE COSTOS COMPARTIDOS AL PROYECTO REGIONAL OACI RLA/99/901- SISTEMA REGIONAL DE COOPERACIÓN PARA LA VIGILANCIA DE LA SEGURIDAD OPERACIONAL.
SERVICIOS DE COOPERACION ECONOMICA</t>
  </si>
  <si>
    <t>CERTIFICACIÓN AEROMÉDICA ESPECIAL DEL PERSONAL AERONÁUTICO: CONTROLADORES DE TRÁNSITO AÉREO, BOMBEROS AERONÁUTICOS Y OPERADORES DE ESTACIONES AERONÁUTICAS, A NIVEL CENTRAL</t>
  </si>
  <si>
    <t>REGIONAL ANTIOQUIA</t>
  </si>
  <si>
    <t>REGIONAL ATLANTICO</t>
  </si>
  <si>
    <t>REGIONAL VALLE</t>
  </si>
  <si>
    <t>REGIONAL SANTANDER</t>
  </si>
  <si>
    <t>REGIONAL META</t>
  </si>
  <si>
    <t>ELABORAR DOCUMENTOS, PLEGABLES Y AFICHES PARA PREVENCIÓN DE ACCIDENTES</t>
  </si>
  <si>
    <t>PUBLICACIONES INFORMACION TECNICA  PARA VIGILANCIA  E INSPECCION OPERACIONAL y SMS</t>
  </si>
  <si>
    <t>ADQUISICION DE PLASTICOS DE IDENTIFICACION CON SEGURIDAD PERSONALIZADOS PREIMPRESOS E INSUMOS PARA EXPEDIR Y ELABORAR LICENCIAS TÉCNICAS</t>
  </si>
  <si>
    <t xml:space="preserve">COMBUSTIBLE Y LUBRICANTES PARA VEHÍCULOS UTILIZADOS EN CONTROL OPERACIONAL EN RAMPA, PLATAFORMA E INVESTIGACION DE ACCIDENTES Y/O INCIDENTES.NIVEL CENTRAL
</t>
  </si>
  <si>
    <t>MANTENIMIENTO DE VEHICULOS PARA LA INSPECCION Y CONTROL OPERACIONAL. NIVEL CENTRAL</t>
  </si>
  <si>
    <t>ADQ. DE PRUEBAS PARA LA DETECC. DE SUSTANCIAS PSICOACTIVAS EN EL PERSONAL TEC. AERONAUTICO - PROGRAMA DE ALCOHOL Y DROGAS -</t>
  </si>
  <si>
    <t>PRUEBAS PSICOTÉCNICAS.</t>
  </si>
  <si>
    <t>CALIBRACION DE EQUIPOS DE APOYO PARA EL CONTROL OPERACIONAL</t>
  </si>
  <si>
    <t>CALIBRACION BASCULA PESAJE AERONAVES</t>
  </si>
  <si>
    <t>SE ESPERAN INSTRUCCIONES SOBRE LA ENTREGA DE LA BASCULA POR PARTE DE OPAIN A LA AEROCIVIL PARA INICIAR CONTRATACION</t>
  </si>
  <si>
    <t>CAPACITACION PERSONAL TECNICO Y ADMINISTRATIVO.</t>
  </si>
  <si>
    <t>PROGRAMAS DE FORMACION, CAPACITACION, ACTUALIZACION Y ENTRENAMIENTO PARA LA SEGURIDAD AEREA Y OPERACIONAL Y PROGRAMAS DIRIGIDOS A FUNCIONARIOS DE LAS AREAS DE GESTION</t>
  </si>
  <si>
    <t>AUXILIOS DE VIAJE PARA CAPACITACION FUNCIONARIOS</t>
  </si>
  <si>
    <t>AUXILIOS DE VIAJE PARA CAPACITACIÓN DE FUNCIONARIOS</t>
  </si>
  <si>
    <t xml:space="preserve">Bogota </t>
  </si>
  <si>
    <t>PROGRAMAS DE RECONOCIMIENTO INSTITUCIONAL -PERSONERIA JURIDICA Y REGISTROS CALIFICADOS</t>
  </si>
  <si>
    <t>SERVICIOS INHERENTES AL RECONOCIMIENTO INSTITUCIONAL, PERSONERIA JURIDICA Y APROBACION DE LOS REGISTROS CALIFICADOS DE LOS PROGRAMAS</t>
  </si>
  <si>
    <t>Pago Obtencion de la Membresia como Miembro  en calidad de Asociado en el Programa Trainair Plus de OACI</t>
  </si>
  <si>
    <t>Bogota</t>
  </si>
  <si>
    <t>PROGRAMAS DE FORMACIÓN, CAPACITACIÓN, ACTUALIZACIÓN Y ENTRENAMIENTO PARA LA SEGURIDAD OPERACIONAL Y PROGRAMAS DIRIGIDOS A FUNCIONARIOS DE LA ENTIDAD</t>
  </si>
  <si>
    <t>CONTRATACION DOCENTES, ASESORES PROFESIONALES EXPERTOS ACADEMICOS Y AUXILIARES DE LABORATORIO PARA EL DESARROLLO DE PROGRAMAS ACADEMICOS</t>
  </si>
  <si>
    <t>CONTRATACIÓN DOCENTES</t>
  </si>
  <si>
    <t>si aplica en algun momento de la vigencia</t>
  </si>
  <si>
    <t>REALIZACION DE EVENTOS DE CAPACITACION, ACTUALIZACION, ENTRENAMIENTO, CURSOS, SEMINARIOS, TALLERES, CONGRESOS, FOROS Y CONFERENCIAS.</t>
  </si>
  <si>
    <t>EVENTOS DE CAPACITACIÓN, ACTUALIZACION, ENTRENAMIENTO, CURSOS, SEMINARIOS, TALLERES, CONGRESOS, FOROS Y CONFERENCIAS.</t>
  </si>
  <si>
    <t>PROGRAMAS DE BIENESTAR UNIVERSITARIO</t>
  </si>
  <si>
    <t>REALIZACION Y FINANCIACION DE ACTIVIDADES DE BIENESTAR UNIVERSITARIO (EVENTOS CULTURALES Y DEPORTIVOS)</t>
  </si>
  <si>
    <t>ACTIVIDADES DE BIENESTAR</t>
  </si>
  <si>
    <t>GASTOS OPERATIVOS</t>
  </si>
  <si>
    <t>ADQUISICION DE MATERIALES, ELEMENTOS, SUMINISTROS Y EQUIPOS PARA LA ENSEÑANZA Y LABORATORIOS</t>
  </si>
  <si>
    <t>ADQUISICIÓN DE SOFTWARE PARA CARTOGRAFIA</t>
  </si>
  <si>
    <t>ADQUISICIÓN DE 30 MICROAURICULARES CON ADAPTADOR PUSH-TO-TALK Y CONECTOR PJ7 PARA EL SIMULADOR DE ATC INDRA</t>
  </si>
  <si>
    <t>MATERIALES Y SUMINISTROS, IMPRESIÓN Y PUBLICACIONES PROPIOS DE LA ACTIVIDAD ACADEMICA</t>
  </si>
  <si>
    <t>ADQUISICIÓN LICENCIAS DE ACCESO A MOTOR DE BUSQUEDA CIENTÍFICO DE LA IEEE, SCOPUS, PROQUEST, AIAA</t>
  </si>
  <si>
    <t>Pago Adq.Membresia como miembro pleno ante la OACI -  Trainair Plus</t>
  </si>
  <si>
    <t>ADQUISICION DE DOCUMENTOS PARA ACTUALIZACION EN LA BIBLIOTECA</t>
  </si>
  <si>
    <t>AERONAUTICA CIVIL
Cronogramas de Inversión
Dependencia: Secretaría General</t>
  </si>
  <si>
    <t>510608004 ASESORIA Y SERVICIOS DE CONSULTORIA</t>
  </si>
  <si>
    <t xml:space="preserve">ASESORIAS PARA EL FORTALECIMIENTO </t>
  </si>
  <si>
    <t xml:space="preserve">NIVEL CENTRAL </t>
  </si>
  <si>
    <t>CONTRATAR LA CONSULTORIA PARA ACTUALIZ PLAN MAESTRO AEPTO JOSE M. CORDOVA DEL MUN DE RIONEGRO Y EST VIAB TEC,OPER,FINAN,PRED POL PROP SEG PISTA AER. P.E. 8 meses a partir acta inicio previo cumplimiento requisitos exigidos para ejecucion cto.</t>
  </si>
  <si>
    <t xml:space="preserve">AEROPUERTO DE RIONEGRO </t>
  </si>
  <si>
    <t>CONTRATAR ASESORIA PARA EL DESARROLLO DE UN PROGRAMA DE CARACTER  TECNICO OPERACIONAL PARA APOYAR PROCESOS QUE REFUERCEN Y GARANTICEN LA SEGURIDAD AEREA Y AEROPORTUARIA. PL  18 meses previo cumplimiento de los requisitos de perfeccionamiento y ejecucion</t>
  </si>
  <si>
    <t xml:space="preserve">AERONAUTICA CIVIL
Cronogramas de Inversión
Dependencia: Grupo de Administración de Inmuebles - Secretaría General </t>
  </si>
  <si>
    <t>112608001 ADQUISICION  TERRENOS PARA  CONTRUCCION Y  AMPLIACION DE AEROPUERTOS</t>
  </si>
  <si>
    <t>ADQUIRIR LOS LOTES QUE REQUIERA LA AEROCIVIL PARA LA AMPLIACIÓN DE SU INFRAESTRUCTURA</t>
  </si>
  <si>
    <t>AEROPUERTO DE PROVIDENCIA</t>
  </si>
  <si>
    <t>AEROPUERTO DE CARTAGENA</t>
  </si>
  <si>
    <t>AEROPUERTO DE YOPAL</t>
  </si>
  <si>
    <t>AEROPUERTO DE LETICIA</t>
  </si>
  <si>
    <t>REALIZAR LOS AVALÚOS SOBRE LOS PREDIOS QUE REQUIERA LA AEROCIVIL</t>
  </si>
  <si>
    <t xml:space="preserve">AERONAUTICA CIVIL
Cronogramas de Inversión
Dependencia: Dirección Informática </t>
  </si>
  <si>
    <t>VALOR ESTIMADO DEL PROCESO (millones)</t>
  </si>
  <si>
    <t>213608018 ADQUISICION DE SISTEMAS Y SERVICIOS INFORMATICOS PARA EL PLAN NACIONAL DE INFORMATICA.</t>
  </si>
  <si>
    <t>213608018000006 - ADQUISICION, INSTALACION Y PUESTA EN FUNCIONAMIENTO DE LICENCIAS PARA LA RED DE INFORMACION.</t>
  </si>
  <si>
    <t xml:space="preserve">Adquisición de Licencias de Software Microsoft Office 365  </t>
  </si>
  <si>
    <t>Adquisición del licenciamiento Autodesk a la última versión liberada por el fabricante. 
(DESFINANCIADO)</t>
  </si>
  <si>
    <t>Adquisición de licenciamiento de Software ArcGIS
(DESFINANCIADO)</t>
  </si>
  <si>
    <t xml:space="preserve">213608018000007 -  ADQUISICION, INSTALACION Y PUESTA EN FUNCIONAMIENTO DE UNA ESTRUCTURA DE CABLEADO LOCAL QUE SOPORTE MAYOR CAPACIDAD PARA LAS DIFERENTES AREAS DE LA ENTIDAD. </t>
  </si>
  <si>
    <t>Adquisición, instalación y puesta en funcionamiento de una estructura de cableado local que soporte mayor capacidad para las diferentes áreas de la Entidad (aeropuertos de Aguachica, Chaparral, Condoto, Nuqui, Paipa, Pitalito, Tolú y Villagarzón),
(DESFINANCIADO)</t>
  </si>
  <si>
    <t>213608018000010 - ADQUISICION, INSTALACION Y PUESTA EN FUNCIONAMIENTO DE SOLUCIONES INFORMATICAS PARA LAS AREAS ADMINISTRATIVAS, OPERATIVAS Y DE MISION DE LA ENTIDAD</t>
  </si>
  <si>
    <t>Solución de Servicios Integrados de Impresión administrada para Nivel Central y las Direcciones regionales.</t>
  </si>
  <si>
    <t>Migración y rediseño de los portales Internet, Intranet de la Entidad.</t>
  </si>
  <si>
    <t>Adquisición, implementación y puesta en funcionamiento del módulo de Gestión del Riesgo en apoyo al SSP – Programa de Estado de Seguridad Operacional Colombiano.
(DESFINANCIADO)</t>
  </si>
  <si>
    <t>Adquisición de servicios de análisis, diagnóstico diseño e implementación de una arquitectura empresarial en la gestión de tecnologías de la información de la Entidad
(DESFINANCIADO)</t>
  </si>
  <si>
    <t>Adquisición, implementación y puesta en funcionamiento de aplicaciones auxiliares o complementarias para apoyar los procesos no contemplados en el SIIF Nación.
(DESFINANCIADO)</t>
  </si>
  <si>
    <t>Adquisición de solución de correo electrónico certificado para dar continuidad al apoyo en el proceso de notificaciones de la Oficina de Transporte Aéreo.
(DESFINANCIADO)</t>
  </si>
  <si>
    <t>Migración de los servicios implementados en la plataforma de Google Earth Enterprise Server y Fusión a la plataforma ArcGIS
(DESFINANCIADO)</t>
  </si>
  <si>
    <t>Adquisición, instalación y puesta en funcionamiento de una solución E-Learning para el Centro de Estudios Aeronáuticos.
(DESFINANCIADO)</t>
  </si>
  <si>
    <t>Adquisición, instalación y puesta en funcionamiento de una solución de control de asistencia para Docentes y Estudiantes,  en las aulas del Centro de Estudios Aeronáuticos. 
(DESFINANCIADO)</t>
  </si>
  <si>
    <t>213608018000016 - ADQUISICION, INSTALACION Y PUESTA EN FUNCIONAMIENTO DE EQUIPOS Y SOFTWARE PARA ADMINISTRACION DE LA RED.</t>
  </si>
  <si>
    <t>Adquisición, instalación y puesta en funcionamiento de Equipos y Software para la Red de Datos
(DESFINANCIADO)</t>
  </si>
  <si>
    <t>213608018000021 - ADQUISICION E IMPLEMENTACION DE LOS SERVICIOS DE CANALES DE COMUNICACIONES PARA LOS SISTEMAS DE INFORMACIÓN.</t>
  </si>
  <si>
    <t>Adquisición e implementación de los servicios de canales de comunicaciones para los sistemas de información.  (CONTINUIDAD AL SERVICIO 2016 - 2017)</t>
  </si>
  <si>
    <t xml:space="preserve">213608018000014 - ADQUISICION, INSTALACION Y PUESTA EN FUNCIONAMIENTO DE HARDWARE Y/O SOFTWARE PARA LA SEGURIDAD INFORMATICA DE LA ENTIDAD </t>
  </si>
  <si>
    <t>Adquisición, instalación y puesta en funcionamiento de hardware y software para la seguridad informática de la Entidad  - (Análisis e Implementación SGSI Fase I - Defensa de la red de datos de la UAEAC - Fase II)
(DESFINANCIADO)</t>
  </si>
  <si>
    <t>213608019 MANTENIMIENTO Y CONSERVACION DE EQUIPOS DE COMPUTACION.</t>
  </si>
  <si>
    <t>213608019 - MANTENIMIENTO DE SERVIDORES</t>
  </si>
  <si>
    <t>Mantenimiento a servidores</t>
  </si>
  <si>
    <t>213608019000003 - MANTENIMIENTO Y CONSERVACION DE EQUIPOS MICROCOMPUTADORES E IMPRESORAS</t>
  </si>
  <si>
    <t>CONTRATAR UNA MESA DE SERVICIOS INTEGRADOS DE SOPORTE TECNICO Y MANTENIMIENTO PARA LOS EQUIPOS DE COMPUTO Y RED DE DATOS Y LA ADQUISICION DE UNA SOLUCION DE SERVICIOS INFORMATICOS INTEGRADOS DE IMPRESIÓN PARA LAS AREAS DE LA ENTIDAD.</t>
  </si>
  <si>
    <t>VIGENCIA FUTURA APROBADA</t>
  </si>
  <si>
    <t>213608019000004 - ACTUALIZACION Y SOPORTE TECNICO DEL SW PARA MANEJO DE BASE DE DATOS ORACLE</t>
  </si>
  <si>
    <t>SOPORTE TECNICO AL SOFTWARE DE BASES DE DATOS Y PRODUCTOS ORACLE.</t>
  </si>
  <si>
    <t>213608019000010 - ACTUALIZACION Y MANTENIMIENTO AL SOFTWARE DE LOS SISTEMAS DE INFORMACION DE LA ENTIDAD</t>
  </si>
  <si>
    <t>SOPORTE Y  MANTENIMIENTO  AL SOFTWARE DEL SISTEMA DE INFORMACION AERONAUTICO SIA/AIM</t>
  </si>
  <si>
    <t>MANTENIMIENTO  AL SOFTWARE DE LOS SISTEMAS MICROSOFT - SOPORTE PREMIER</t>
  </si>
  <si>
    <t>SOPORTE Y MANTENIMIENTO AL SOFTWARE DEL SISTEMA DE INFORMACION DE TESORERIA ALFA GL</t>
  </si>
  <si>
    <t>MANTENIMIENTO AL SOFTWARE DEL SISTEMA DE INFORMACION DE GESTION DOCUMENTAL  - ADI
DESFINANCIADO</t>
  </si>
  <si>
    <t xml:space="preserve">MANTENIMIENTO AL SOFTWARE DEL SISTEMA DE INFORMACION DE TALENTO HUMANO  - SITAH </t>
  </si>
  <si>
    <t>MANTENIMIENTO AL SOFTWARE DEL SISTEMA DE INFORMACION DE  PROCESOS JUDICIALES - ORION
DESFINANCIADO</t>
  </si>
  <si>
    <t>MANTENIMIENTO AL SOFTWARE DEL SISTEMA DE INFORMACION PARA ASIGNACION DE TURNOS Y MANEJO DE DIARIO DE SEÑALES - CONTROLT
DESFINANCIADO</t>
  </si>
  <si>
    <t>SOPORTE Y MANTENIMIENTO AL SISTEMA INTEGRADO DE GESTIÓN MECI Y CALIDAD
DESFINANCIADO</t>
  </si>
  <si>
    <t>SOPORTE Y MANTENIMIENTO AL SOFTWARE DEL SISTEMA DE INFORMACION ACADEMICO DEL CEA - SIA II
DESFINANCIADO</t>
  </si>
  <si>
    <t>MANTENIMIENTO AL SOFTWARE DEL SISTEMA INFORMACION PAF (JDEDWARDS).</t>
  </si>
  <si>
    <t>MANTENIMIENTO AL SOFTWARE DEL SISTEMA DE INFORMACION DE GESTION AERONAUTICA - SIGA
DESFINANCIADO</t>
  </si>
  <si>
    <t>MANTENIMIENTO AL SOFTWARE DEL  SISTEMA DE INFORMACION SETA  (Soluciones Efectivas en Trámites Aeronáuticos).
DESFINANCIADO</t>
  </si>
  <si>
    <t>MANTENIMIENTO AL SOFTWARE DEL SISTEMA DE INFORMACION SIGMA
DESFINANCIADO</t>
  </si>
  <si>
    <t>ACTUALIZACION Y MANTENIMIENTO AL SOFTWARE  DATAPROTECTOR
DESFINANCIADO</t>
  </si>
  <si>
    <t>MANTENIMIENTO  AL SOFTWARE DEL SISTEMA DE INFORMACIÓN INTELIGENTE - COGNOS 
DESFINANCIADO</t>
  </si>
  <si>
    <t>MANTENIMIENTO  Y SOPORTE TECNICO AL SOFTWARE DE GESTION DE CENTRO DE COMPUTO - BSM
DESFINANCIADO</t>
  </si>
  <si>
    <t>MANTENIMIENTO  AL SOFTWARE JBOSS QUE SOPORTA SISTEMAS DE INFORMACION DE LA ENTIDAD
DESFINANCIADO</t>
  </si>
  <si>
    <t>SOPORTE Y MANTENIMIENTO A LA PLATAFORMA VMWARE
DESFINANCIADO</t>
  </si>
  <si>
    <t>MANTENIMIENTO AL SISTEMA DE CONTROL DE ACCESO ZEBRA
DESFINANCIADO</t>
  </si>
  <si>
    <t>AERONAUTICA CIVIL
Cronogramas de Inversión
Dependencia: Dirección de Talento Humano</t>
  </si>
  <si>
    <t>320608001 APLICACIÓN DE LOS PROGRAMAS DE SALUD OCUPACIONAL</t>
  </si>
  <si>
    <t>ADQUISICION DE ELEMENTOS DE PROTECCION PERSONAL</t>
  </si>
  <si>
    <t>REGIONAL CUNDINAMARCA</t>
  </si>
  <si>
    <t>REGIONAL NORTE DE SANTANDER</t>
  </si>
  <si>
    <t xml:space="preserve">ADQUISICION DE EQUIPOS PARA EL DESARROLLO  DEL PROGRAMA DE SALUD OCUPACIONAL  </t>
  </si>
  <si>
    <t>ADQUISICION DE ELEMENTOS DE ERGONOMIA</t>
  </si>
  <si>
    <t>MANTENIMIENTO DE EQUIPOS DE SALUD OCUPACIONAL</t>
  </si>
  <si>
    <t>CONTRATAR SERVICIOS MEDICOS PARA EL PROGRAMA DE SALUD OCUPACIONAL</t>
  </si>
  <si>
    <t>REGIONMAL META</t>
  </si>
  <si>
    <t xml:space="preserve">CONTRATAR PROGRAMAS DE INTERVENCION EN VIGILANCIA EPIDEMIOLOGICA </t>
  </si>
  <si>
    <t xml:space="preserve"> NIVEL CENTRAL</t>
  </si>
  <si>
    <t>CONTRATAR SERVICIOS DE ACONDICIONAMIENTO FISICO  EN LAS INSTALACIONES DE LA ENTIDAD</t>
  </si>
  <si>
    <t>CONTRATAR ACTIVIDADES DE INTERVENCION PARA LA PREVENCION EN EL USO DE ALCOHOL Y SUSTANCIAS PSICOACTIVAS</t>
  </si>
  <si>
    <t>AQUISICION DE BOTIQUINES E INSUMOS PARA BOTIQUINES</t>
  </si>
  <si>
    <t>ADQUISICION DE ELEMENTOS PARA BRIGADAS DE EMERGENCIA</t>
  </si>
  <si>
    <t xml:space="preserve">CONTRATAR ACTIVIDADES DE SEÑALIZACION Y DEMARCACION </t>
  </si>
  <si>
    <t xml:space="preserve">REGIONAL ANTIOQUIA </t>
  </si>
  <si>
    <t>EVENTOS DEPORTIVOS CON DOTACIÓN</t>
  </si>
  <si>
    <t>ASIGANDO REGIONAL ANTIOQUIA</t>
  </si>
  <si>
    <t>ASIGNADO REGIONAL ATLÁNTICO</t>
  </si>
  <si>
    <t>ASIGNADO REGIONAL NORTE SANTANDER</t>
  </si>
  <si>
    <t>VACACIONES RECREATIVAS PARA HIJOS DE FUNCIONARIOS DE ENTIDAD(MITAD DE AÑO, SEMANA DE RECESO Y FIN DE AÑO)</t>
  </si>
  <si>
    <t>ASIGNADOM REGIONAL VALLE</t>
  </si>
  <si>
    <t>PREPARACIÓN AL FUTURO PENSIONADO</t>
  </si>
  <si>
    <t>ASIGANDO REGIONAL CUNDINAMARCA</t>
  </si>
  <si>
    <t>ASIGNADO REGIONALATLANTICO</t>
  </si>
  <si>
    <t>ASIGNADO REGINAL NORTE SANTANDER</t>
  </si>
  <si>
    <t>DOTACION CENTROS VACACIONALES</t>
  </si>
  <si>
    <t>ASIGNADO REGIONMAL CUNDINAMARCA</t>
  </si>
  <si>
    <t>PROGRAMA PARA EL DIAGNOSTICO INTERVENCION Y FORTALECIMIENTO DEL CLIMA LABORAL</t>
  </si>
  <si>
    <t xml:space="preserve">AERONAUTICA CIVIL
Cronogramas de Inversión
Dependencia: Subdirección </t>
  </si>
  <si>
    <t>PRESUPUESTO VIGENCIA 2016 $2.990.000.000; COP.</t>
  </si>
  <si>
    <t>GRUPO DE VUELOS</t>
  </si>
  <si>
    <t xml:space="preserve">Suministro de combustible y lubricanes para el equipo aéreo de la Entidad.  </t>
  </si>
  <si>
    <t>Suministro de combustible y lubricanes para el equipo aéreo de la Entidad, aeronaves Super King B200 HK 3554 G; Cessna Caravan C208 HK 3200 G y Agusta A109C HK 3661 G.</t>
  </si>
  <si>
    <t>Bogotá</t>
  </si>
  <si>
    <t>MARZO DE 2016</t>
  </si>
  <si>
    <t>MAYO 2 DE 2016</t>
  </si>
  <si>
    <t>JULIO 31 DE 2018</t>
  </si>
  <si>
    <t>Mantenimiento  de equipo aéreo.</t>
  </si>
  <si>
    <t xml:space="preserve">Mantenimiento preventivo, correctivo del equipo aéreo de la entidad aeronaves Cessna Caravan C208 HK 3200 G y Super King B200 HK 3554 G.  </t>
  </si>
  <si>
    <t>FEBRERO DE 2016</t>
  </si>
  <si>
    <t>FEBRERO 8 DE 2016</t>
  </si>
  <si>
    <t>SEPTIEMBRE 30 DE 2016</t>
  </si>
  <si>
    <r>
      <rPr>
        <b/>
        <sz val="11"/>
        <color rgb="FFFF0000"/>
        <rFont val="Calibri"/>
        <family val="2"/>
        <scheme val="minor"/>
      </rPr>
      <t>*Nota:</t>
    </r>
    <r>
      <rPr>
        <sz val="11"/>
        <color theme="1"/>
        <rFont val="Calibri"/>
        <family val="2"/>
        <scheme val="minor"/>
      </rPr>
      <t xml:space="preserve"> Se tramitara vigencia futura por valor de $530.000.000; COP, para iniciar ejecución contractual desde el 3 de octubre de 2016 al 31 de julio de 2018, con el fin de garantizar el mantenimiento al equipo aéreo en los meses de enero 2017 y 2018. </t>
    </r>
  </si>
  <si>
    <t>Mantenimiento de herramientas de equipo aéreo.</t>
  </si>
  <si>
    <t>Mantenimiento de herramienta Lektro AP 8600 perteneciente al equipo aéreo.</t>
  </si>
  <si>
    <t>FEBRERO 22 DE 2016</t>
  </si>
  <si>
    <t>JULIO 22 DE 2016</t>
  </si>
  <si>
    <t xml:space="preserve">Cumplimiento </t>
  </si>
  <si>
    <t>Observaciones</t>
  </si>
  <si>
    <t>Evaluación oficina de Planeación</t>
  </si>
  <si>
    <t>Seguimiento Marzo 31</t>
  </si>
  <si>
    <t xml:space="preserve"> </t>
  </si>
  <si>
    <t>Días de demora</t>
  </si>
  <si>
    <t>VF</t>
  </si>
  <si>
    <t>Reestructuración  de proyectos: Se encuentran en formulación, por nuevos formatos implementados por secretaria administrativa , mas cotizaciones, nuevas directrices y necesidades planteadas con el equipo de bomberos.</t>
  </si>
  <si>
    <t>Reestructuración  de proyectos: Se encuentran en formulación, por nuevos formatos implementados por secretaria administrativa , mas cotizaciones, nuevas directrices y necesidades planteadas en la dirección.</t>
  </si>
  <si>
    <t>Proyecto publicado y adjudicado</t>
  </si>
  <si>
    <t>Rubro regionalizado: cada dirección realiza su proyecto y adjudicación .  Ala espera de la publicación  y reportede los directores regionales.</t>
  </si>
  <si>
    <t xml:space="preserve">N/A </t>
  </si>
  <si>
    <t>ADJUDICADO EL  16 DE FEBRERO DE 2016. OBLIGADO AL 31/03/16  $161.000.000</t>
  </si>
  <si>
    <t>PUBLICADOS PLIEGOS</t>
  </si>
  <si>
    <t>N/A</t>
  </si>
  <si>
    <t>Proceso adjudicado</t>
  </si>
  <si>
    <t xml:space="preserve">Contrato Publicado </t>
  </si>
  <si>
    <t xml:space="preserve">SI </t>
  </si>
  <si>
    <t>Se declara desierto y Se publica nuevamente el 29 abril- 16</t>
  </si>
  <si>
    <t xml:space="preserve"> Contrato Publicado</t>
  </si>
  <si>
    <t xml:space="preserve"> Proceso Publicado</t>
  </si>
  <si>
    <t>Proceso Publicado</t>
  </si>
  <si>
    <t>Proceso de licitación</t>
  </si>
  <si>
    <t>Proceso  Publicado</t>
  </si>
  <si>
    <t xml:space="preserve"> solicito CDP, en etapa  precontractual </t>
  </si>
  <si>
    <t xml:space="preserve">CDP, En etapa precontractual. </t>
  </si>
  <si>
    <t>Proceso Publicado y en proceso de observación</t>
  </si>
  <si>
    <t>Proceso declarado desierto y se volverá a publicar</t>
  </si>
  <si>
    <t xml:space="preserve"> Proceso  Publicado</t>
  </si>
  <si>
    <t xml:space="preserve"> CDP, en etapa  precontractual </t>
  </si>
  <si>
    <t xml:space="preserve">Proceso Publicado </t>
  </si>
  <si>
    <t>Se declaro desierto y se volverá a publicar</t>
  </si>
  <si>
    <t xml:space="preserve">El estudio  de Mercado </t>
  </si>
  <si>
    <t>Con CDP en ajuste de pliegos. Proyecto  dirigido al CGAC</t>
  </si>
  <si>
    <t xml:space="preserve">Con CDP en revisión para publicación </t>
  </si>
  <si>
    <t>Contrato adjudicado en proceso de legalización  pólizas</t>
  </si>
  <si>
    <t>Con CDP,  en  revisión de pliegos para publicación.</t>
  </si>
  <si>
    <t xml:space="preserve">Proceso  ya para  adjudicación </t>
  </si>
  <si>
    <t xml:space="preserve">Contrato publicado y en proceso de observaciones </t>
  </si>
  <si>
    <t xml:space="preserve">Adjudicado en proceso de revisar pólizas para  expedición del Registro Presupuestal </t>
  </si>
  <si>
    <t>En estudio de mercado</t>
  </si>
  <si>
    <t>Contrato en proceso de adjudicado en proceso de legalización pólizas</t>
  </si>
  <si>
    <t>con CDP,  en proceso de revisión de pliegos</t>
  </si>
  <si>
    <t xml:space="preserve">Proceso  en etapa de  adjudicación </t>
  </si>
  <si>
    <t xml:space="preserve">Proceso publicado y en proceso de observaciones </t>
  </si>
  <si>
    <t xml:space="preserve">En estudio  de  mercado </t>
  </si>
  <si>
    <t xml:space="preserve">Contrato en proceso de adjudicado en proceso de legalización </t>
  </si>
  <si>
    <t xml:space="preserve">con CDP, en revisión para publicación final </t>
  </si>
  <si>
    <t xml:space="preserve">Proceso en etapa de adjudicación </t>
  </si>
  <si>
    <t xml:space="preserve">Proceso  publicado y en proceso de observaciones </t>
  </si>
  <si>
    <t xml:space="preserve">Proceso declarado desierto, pendiente nueva publicación </t>
  </si>
  <si>
    <t xml:space="preserve">Con CDP,  en revisión de pliegos para publicar. </t>
  </si>
  <si>
    <t>Con CDP, en  revisión de pliegos para publicación</t>
  </si>
  <si>
    <t>Con CDP, en proceso de revisión para publicación</t>
  </si>
  <si>
    <t xml:space="preserve">Contrato adjudicado en proceso de expedición del RP </t>
  </si>
  <si>
    <t xml:space="preserve">Proceso para publicar </t>
  </si>
  <si>
    <t xml:space="preserve">En estudio de mercado. </t>
  </si>
  <si>
    <t>Se incluye compra de cámaras debido a solicitud directa por parte de la Grupo de  Prensa y el Grupo de Investigaciones Disciplinarias, como apoyo tecnológico a sus funciones. Se realiza traslado presupuestal para financiar la actividad. Se realiza proceso por Colombia Compra - Grandes Superficies</t>
  </si>
  <si>
    <t>Proceso realizado por Colombia compra eficiente.  Legalizado con  Soporte vigente hasta 31 de diciembre de 2016.</t>
  </si>
  <si>
    <t>Proceso radicado y en tramite precontractual en la Dirección Administrativa por ocho meses.</t>
  </si>
  <si>
    <t>Proceso radicado y en tramite precontractual en la Dirección Administrativa.  Soporte hasta 31 de dic de 2016</t>
  </si>
  <si>
    <t>Proceso radicado y en tramite precontractual en la Dirección Administrativa.  Soporte por 5 meses.</t>
  </si>
  <si>
    <t>Proceso radicado y en tramite precontractual en la Dirección Administrativa.  Soporte hasta 31 de dic 2016.</t>
  </si>
  <si>
    <t>Proceso radicado y en tramite precontractual en la Dirección Administrativa.  Soporte por 6 meses.</t>
  </si>
  <si>
    <t>N/A DESFINANCIADO</t>
  </si>
  <si>
    <t>NUEVA ACTIVIDAD</t>
  </si>
  <si>
    <t>INCLUYEN NUEVOS PROCESOS</t>
  </si>
  <si>
    <t>Se generaron 6 CDP para la adquisición de lotes en este aeropuertos se esta a la espera de la contestación de la oferta por parte de los propietarios</t>
  </si>
  <si>
    <t>Se generaron 2 CDP para la adquisición de lotes en este aeropuertos, los propietarios objetaron el avalúo por tanto se remitió al IGAC para revisión.</t>
  </si>
  <si>
    <t>No se ha firmado el convenio Interadministrativo con el IGAC por lo que no h sido posible realizar el avalúo del predio.</t>
  </si>
  <si>
    <t>En cumplimiento al fallo de Tribunal, se firmo convenio con el IGAC para el avalúo de los predios de Cartagena, conjuntamente con ACUACAR.  
Esta pendiente la firma del convenio con el IGAC para el avalúo de los predios a adquirir.</t>
  </si>
  <si>
    <t xml:space="preserve">Se llevan comprometidos $801 millones de pesos a 31 de marzo de 2016, es decir, el 67% de los recursos disponibles para las asesorías para el fortalecimiento institucional. </t>
  </si>
  <si>
    <t xml:space="preserve">Esta consultoría es una vigencia futura del 2015 por lo que ya se encuentra comprometido el valor la misma. Durante el 2016, se realizarán las obligaciones de dicha consultoría. </t>
  </si>
  <si>
    <t xml:space="preserve">Esta consultoría es una vigencia futura del 2015 por lo que ya se encuentra comprometido el valor la misma. Durante el 2016, se realizarán las obligaciones de dicha consultoría. 
</t>
  </si>
  <si>
    <t xml:space="preserve">AERONAUTICA CIVIL - VIGENCIA 2016
Cronogramas de Inversión
Dependencia: OFICINA CENTRO DE ESTUDIOS AEORNAUTICOS </t>
  </si>
  <si>
    <t>Febrero</t>
  </si>
  <si>
    <t>Diciembre</t>
  </si>
  <si>
    <t>Marzo</t>
  </si>
  <si>
    <t>Octubre</t>
  </si>
  <si>
    <t>Noviembre</t>
  </si>
  <si>
    <t>Abril</t>
  </si>
  <si>
    <t>Mayo</t>
  </si>
  <si>
    <t>Se expidío CDP, 
Se encuentra en firmas de resolución de pago.</t>
  </si>
  <si>
    <t xml:space="preserve">Se cumplio con lo programado en la apropiación inicial y se efectuó adicion por 19.000.000, que ya se comprometieron  </t>
  </si>
  <si>
    <t xml:space="preserve">Se cumplio con lo programado en la apropiación inicial y se efectuó adicion por 19.000.000, que aun no se han comprometido. </t>
  </si>
  <si>
    <t>Aunque no se cumplio con lo programado en la apropiación inicial ya se cuenta con CDP y se efectuó reducción por  23.000.000.</t>
  </si>
  <si>
    <t>Se cumplio con lo programado en la apropiación inicial  y se encuentra en ejecución.</t>
  </si>
  <si>
    <t>Se cumplio con lo programado en la apropiación inicial y se efectuó reducción por 10.000.000.</t>
  </si>
  <si>
    <t xml:space="preserve">Se expidió cdp, 
se encuentra en estudios previos
</t>
  </si>
  <si>
    <t>No se llevará a cabo</t>
  </si>
  <si>
    <t>PROCESO ADJUDICADO Y EN EJECUCION</t>
  </si>
  <si>
    <t>se reprograma para el siguiente trimestre</t>
  </si>
  <si>
    <t>Si</t>
  </si>
  <si>
    <t>Se expidió CDP, 
se encuentra en estudios previos</t>
  </si>
  <si>
    <t>Se encuentra en ejecución</t>
  </si>
  <si>
    <t>No</t>
  </si>
  <si>
    <t xml:space="preserve">POR INSTRUCCIONES DE LA SECRETARIA GENERAL, ADMINISTRATIVA DEVUELVE PROCESO RADICADO EN FEBRERO , SE RETOMA Y  AMPLIA COBERTURA, ACTUALMENTE EN PREPARACIÓN DE NUEVOS TERMINOS. 
</t>
  </si>
  <si>
    <t>Se encuentra en ejecución, se adjudico parcialmente.</t>
  </si>
  <si>
    <t>AERONAUTICA CIVIL
Cronogramas de Inversión
Dependencia: DIRECCION REGIONAL NORTE DE SANTANDER - 2016</t>
  </si>
  <si>
    <t>Seguimiento Marzo 31 / 2016</t>
  </si>
  <si>
    <t>Contratar el mantenimiento general infraestructura estación Cerro Tasajero municipio de Cúcuta</t>
  </si>
  <si>
    <t>Cúcuta</t>
  </si>
  <si>
    <t>Contratar las obras de mejoramiento via de acceso estación Cerro Tasajero - Municipio de Cúcuta - Norte de Santander</t>
  </si>
  <si>
    <t>Contratar el mantenimiento Cerramiento perimetral en el aeropuerto El Troncal de Arauquita</t>
  </si>
  <si>
    <t>Arauquita</t>
  </si>
  <si>
    <t>Contratar el mantenimiento cerramiento perimetral en el aeropuerto Vargas Santos de Tame.</t>
  </si>
  <si>
    <t>Tame.</t>
  </si>
  <si>
    <t>Contratar el mantenimiento cerramiento perimetral en el aeropuerto Aguas Claras de Ocaña</t>
  </si>
  <si>
    <t>Ocaña</t>
  </si>
  <si>
    <t>Contratar el mantenimiento de zonas de seguridad en el aeropuerto Camilo Daza de Cúcuta</t>
  </si>
  <si>
    <t>Contartar el mantenimiento de zonas de seguridad y canales en el aeropuerto Palonegro de Bucaramanga</t>
  </si>
  <si>
    <t>Bucaramanga</t>
  </si>
  <si>
    <t>Contartar el mantenimiento de zonas de seguridad y canales en el aeropuerto Yariguies de Barrancabermeja</t>
  </si>
  <si>
    <t>Barrancabermeja</t>
  </si>
  <si>
    <t>Contratar el mantenimiento de zonas de seguridad y canales en el aeropuerto Santiago Peerez Quiroz de Arauca</t>
  </si>
  <si>
    <t>Arauca</t>
  </si>
  <si>
    <t>Contratar el mantenimiento de zonas de seguridad y canales en el aeropuerto Vargas Santos de Tame.</t>
  </si>
  <si>
    <t>Contratar el mantenimiento de zonas de seguridad y canales en el aeropuerto Los Colonizadores de Saravena</t>
  </si>
  <si>
    <t>Saravena</t>
  </si>
  <si>
    <t>Contratar el mantenimiento de zonas de seguridad y canales en el aeropuerto El Troncal de Arauquita</t>
  </si>
  <si>
    <t>Contratar el mantenimiento de zonas de seguridad y canales en el aeropuerto de Cravonorte</t>
  </si>
  <si>
    <t>Cravonorte</t>
  </si>
  <si>
    <t>Contratar el mantenimiento de zonas de seguridad y canales en el aeropuerto Aguas Claras de Ocaña</t>
  </si>
  <si>
    <t>Contratar el mantenimiento terminal de pasajeros en el aeropuerto Santiago Perez Quiroz de Arauca</t>
  </si>
  <si>
    <t>Contratar el mantenimiento de cuartel de bomberos en el aeropuerto Santiago Perez Quiroz de Arauca</t>
  </si>
  <si>
    <t>Contratar obras de control geotecnico en el aeropuerto Aguas Claras de Ocaña.</t>
  </si>
  <si>
    <t>Ocaña.</t>
  </si>
  <si>
    <t>Contratar el mantenimiento a los sistemas de residuos solidos en los aeropuertos de la regional Norte de Santander</t>
  </si>
  <si>
    <t>Regional</t>
  </si>
  <si>
    <t>Contratar el mantenimiento a las redes hdrosanitarias en los aeropuertos de la regional Norte de Santander</t>
  </si>
  <si>
    <t>Contratar el mantenimiento de las instalaciones administrativas en el aeropuerto Aguas Claras de Ocaña</t>
  </si>
  <si>
    <t>Contratar el mantenimiento de las instalaciones administrativas en el aeropuerto Camilo Daza de Cúcuta.</t>
  </si>
  <si>
    <t>Cúcuta.</t>
  </si>
  <si>
    <t>Contratar el mantenimiento areas administrativas en el aeropuerto Santiago Perez Quiroz de Arauca</t>
  </si>
  <si>
    <t>213608003 MANTENIMIENTO Y CONSERVACION DE EQUIPOS DE EXTINCION DE INCENDIOS Y BUSQUEDA Y RESCATE.</t>
  </si>
  <si>
    <t>Contratar el suministro de combustible ACPM para las máquinas de bomberos y gasolina para vehiculo SAR del aeropuerto Camilo Daza de Cúcuta</t>
  </si>
  <si>
    <t>Contratar el suministro de combustible ACPM para las máquinas de bomberos del aeropuerto Palonegro de Bucaramanga.</t>
  </si>
  <si>
    <t>Contratar el suministro de combustible para la máquina de bomberos del aeropuerto Santiago Perez Quiroz de Arauca</t>
  </si>
  <si>
    <t>Contratar el suministro de combustible para las maquinas de bomberos del aeropuerto Yariguies de Barrancabermeja.</t>
  </si>
  <si>
    <t>Contratar el suministro de combustible ACPM para la máquina de bomberos del aeropuerto Gabriel Vargas Santos de Tame.</t>
  </si>
  <si>
    <t>CONTRATAR EL MANTENIMIENTO PREVENTIVO Y CORRECTIVO DURANTE EL AÑO DEL ASCENSOR DE LA TORRE CONTROL DEL AEROPUERTO PALONEGRO DE BUCARAMANGA</t>
  </si>
  <si>
    <t>El inicio del proceso está programado para el siguiente trimestre</t>
  </si>
  <si>
    <t>MANTENIMIENTO PREVENTIVO Y CORRECTIVO A LOS SISTEMAS DE AIRES ACONDICIONADOS INSTALADOS EN LOS AEROPUERTOS Y ESTACIONES DE LA REGIONAL</t>
  </si>
  <si>
    <t>MANTENIMIENTO PREVENTIVO Y CORRECTIVO A LA BANDA TRANSPORTADORA DE DEL AEROPUERTO SANTIAGO PEREZ QUIROZ</t>
  </si>
  <si>
    <t>CONTRATAR LA DIFERENTES BOMBILLERIAS REQUERIDA PARA LAS AERAS PUBLICAS EN LOS AEROPUERTOS DE LA REGIONAL</t>
  </si>
  <si>
    <t>CONTRATAR LOS REPUESTOS PARA EL MANTENIMIENTO DE LAS BOMBAS SUMERGIBLES INSTALADAS EN LAS ESTACIONES Y AEROPUERTOS DE LA REGIONAL</t>
  </si>
  <si>
    <t>CONTRATAR LA ADQUISICION DE MATERIALES E INSUMOS PARA EL MANTENIMIENTO Y OPERACIÓN DE LOS SISTEMAS ELECTROGENOS EN AEROPUERTO Y ESTACIONES DE LA REGIONAL</t>
  </si>
  <si>
    <t xml:space="preserve">CONTRATAR EL MANTENIMIENTO AL EQUIPO HIDRONEUMATICO EN EL AEROPUERTO DE ARAUCA </t>
  </si>
  <si>
    <t>CONTRATAR LA ADECUACION DEL SISTEMA BUITRON PARA EL AIRES ACONDICIONADOS DE LA SALA DE REGULADORES</t>
  </si>
  <si>
    <t>Cucuta</t>
  </si>
  <si>
    <t>CONTRATAR LA IMPLEMENTACION DE MALLA PARA SPT DE  LAS PLANTAS ELECTRICAS DEL AEROPUETO DE ARAUCA</t>
  </si>
  <si>
    <t>CONTRATAR LA ADQUISICION DE HERRAMIENTAS PARA EL MANTENIMIENTO DE LOS SISTEMAS ELECTRICOS DE LA REGIONAL</t>
  </si>
  <si>
    <t>ADQUISICION DE LUMINARIA AYUDAS VISUALES BUCARAMANGA</t>
  </si>
  <si>
    <t>CONTRATAR REPUESTOS DE LA ILUMINACION DE BORDE PISTA, TAXEOS, LUCES PAPIS, REPUESTOS SISTEMAS CONTROL DE LAS AYUDAS VISUALES INSTALADAS EN LOS DISTINTOS AEROPUERTOS DE LA REGIONAL</t>
  </si>
  <si>
    <t>CONTRATAR LA ADQUISICION DE MATERIALES PARA MANTENIMIENTOS DE SISTEMAS ELECTRICOS EN LOS DISTINDOS AEROPUERTOS DE LA REGIONAL.</t>
  </si>
  <si>
    <t>CONTRATAR EL MANTENIMIENTO DE LOS EQUIPOS QUE SIRVEN APOYO AL MANTENIMIENTO DE CORTE DE PASTO PARA ENTORNOS DE EQUIPOS, EN AREAS SENSIBLES AEROPORTUARIAS.</t>
  </si>
  <si>
    <t>CONTRATAR EL MANTENIMIENTO DE MODULOS DE LOS SISTEMAS RADAR DEL PICACHO</t>
  </si>
  <si>
    <t>Tona</t>
  </si>
  <si>
    <t>CONTRATAR LA CONSERVACION DE ALGUNOS SISTEMAS DE COMUNICACIONES DE LOS AEROPUERTOS Y ESTACIONES DE LA REGIONAL, MEDIANTE SUMINISTRO DE PARTES Y ELEMENTOS</t>
  </si>
  <si>
    <t>CONTRATAR EL MANTENIMIENTO Y ACTUALIZACION DE LA FIBRA OPTICA INSTALADA EN LOS AEROPUERTOS DE ARAUCA Y TAME</t>
  </si>
  <si>
    <t>Arauca, Tame</t>
  </si>
  <si>
    <t>CONTRATAR EL MANTENIMIENTO DE LA TORRE DE COMUNICACIONES EN EL CERRO JURISDICCIONES</t>
  </si>
  <si>
    <t>Abrego</t>
  </si>
  <si>
    <t>CONTRATAR EL MANTENIMIENTO DE MODULOS DE LOS SISTEMAS DE RADIOAYUDAS</t>
  </si>
  <si>
    <t>CONTRATAR EL MANTENIMIENTO DE SISTEMAS DE TIERRA EN ESTACIONES Y AEROPUERTOS DE LA REGIONAL</t>
  </si>
  <si>
    <t>CONTRATAR LA ACTUALIZACION DEL TABLERO DE DISTRIBUCION PRINCIPAL DEL AEROPUERTO DE CUCUTA</t>
  </si>
  <si>
    <t>CONTRATAR LA ACTUALIZACION DEL SISTEMA DE AYUDAS VISUALES EN EL AEROPUERTO DE ARAUCA EN SU PLATAFORMA DE CARGA</t>
  </si>
  <si>
    <t>CONTRATAR EL TRASLADO Y MANTENIMIENTO DE LAS ACTUALES TORRES DEL SISTEMA ALS 4 Y 6  A LA TORRE 3, EN EL AEROPUERTO CAMILO DAZA</t>
  </si>
  <si>
    <t>CONTRATAR EL MANTENIMIENTO DE LOS VEHICULOS ASIGNADOS AL GRUPO SOPORTE TECNICO, REGIONAL Y ADMINISTRACION EN EL AEROPUERTO DE CUCUTA</t>
  </si>
  <si>
    <t>CONTRATAR EL MANTENIMIENTO DE LOS VEHICULOS ASIGNADOS AL GRUPO SOPORTE TECNICO Y ADMINISTRACION EN EL AEROPUERTO PALONEGRO DE BUCARAMANGA</t>
  </si>
  <si>
    <t>CONTRATAR EL MANTENIMIENTO DE LOS VEHICULOS ASIGNADOS AL GRUPO SOPORTE TECNICO EN EL AEROPUERTO SANTIAGO PEREZ QUIROZ DE ARAUCA</t>
  </si>
  <si>
    <t>CONTRATAR EL MANTENIMIENTO DE LOS VEHICULOS ASIGNADOS AL GRUPO SOPORTE TECNICO EN EL AEROPUERTO YARIGUIES DE BARRANCABERMEJA</t>
  </si>
  <si>
    <t>CONTRATAR EL MANTENIMIENTO DE LOS VEHICULOS EN EL AEROPUERTO AGUAS CLARAS DE OCAÑA</t>
  </si>
  <si>
    <t>CONTRATAR EL MANTENIMIENTO DE LOS VEHICULOS EN EL AEROPUERTO GABRIEL VARGAS SANTOS DE TAME</t>
  </si>
  <si>
    <t>Tame</t>
  </si>
  <si>
    <t>CONTRATAR EL SUMINISTRO DE COMBUSTIBLE ACPM PARA LAS PLANTAS ELECTRICAS DE EMERGENCIA DEL AEROPUERTO AGUAS CLARAS DE OCAÑA</t>
  </si>
  <si>
    <t>CONTRATAR EL SUMINISTRO DE COMBUSTIBLE ACPM PARA LAS PLANTAS ELECTRICAS DE EMERGENCIA CERRO JURISDICCIONES</t>
  </si>
  <si>
    <t>CONTRATAR EL SUMINISTRO DE COMBUSTIBLE BIOACEM B2 Y GASOLINA CORRIENTE PARA LOS VEHICULOS Y MAQUINARIA DEL AEROPUERTO CAMILO DAZA DE CUCUTA</t>
  </si>
  <si>
    <t>CONTRATAR EL SUMINISTRO DE COMBUSTIBLE GASOLINA PARA LOS VEHICULOS DE SOPORTE TECNICO DEL AEROPUERTO PALONEGRO DE BUCARAMANGA</t>
  </si>
  <si>
    <t>CONTRATAR EL SUMINISTRO DE COMBUSTIBLE ACPM PARA LAS PLANTAS ELECTRICAS DE EMERGENCIA DEL CERRO EL PICACHO</t>
  </si>
  <si>
    <t>CONTRATAR EL SUMINISTRO DE COMBUSTIBLE ACPM PARA LAS PLANTAS ELECTRICAS DE EMERGENCIA DE LA MESA DE LOS SANTOS</t>
  </si>
  <si>
    <t>Mesa de Los Santos</t>
  </si>
  <si>
    <t>CONTRATAR EL SUMINISTRO DE ACPM PARA LAS PLANTAS ELECTRICAS DE EMERGENCIA Y GASOLINA CORRIENTE PARA EL VEHICULOS OJG-160 DEL AEROPUERTO SANTIAGO PEREZ QUIROZ DE ARAUCA</t>
  </si>
  <si>
    <t>CONTRATAR EL SUMINISTRO DE ACPM PARA LAS PLANTAS ELECTRICAS DE EMERGENCIA Y GASOLINA CORRIENTE PARA LOS VEHICULOS DEL AEROPUERTO GABRIEL VARGA SANTOS DE TAME</t>
  </si>
  <si>
    <t>CONTRATAR EL SUMINISTRO DE COMBUSTIBLE ACPM PARA LAS PLANTAS ELECTRICAS DE EMERGENCIA DEL AEROPUERTO LOS COLONIZADORES DE SARAVENA</t>
  </si>
  <si>
    <t>CONTRATAR EL SUMINISTRO DE GASOLINA CORRIENTE PARA EL VEHICULO PLACA OHK-097 Y MAQUINARIA DEL AEROPUERTO YARIGUIES DE BARRANCABERMEJA</t>
  </si>
  <si>
    <t>CONTRATAR EL SERVICIO DE TRANSPORTE DE MATERIALES, EQUIPOS Y PERSONAL TECNICO A LA ESTACION CERRO JURISDICCIONES</t>
  </si>
  <si>
    <t>CONTRATAR EL TRANSPORTE DE MATERIALES Y EQUIPOS ENTRE AEROPUERTOS DE LA REGIONAL.</t>
  </si>
  <si>
    <t xml:space="preserve">SERVICIO DE SUMINISTRO DE PEAJES LOS ACACIOS </t>
  </si>
  <si>
    <t>TRASLADO ELEMENTOS PARA BAJA EN ESTACIONES</t>
  </si>
  <si>
    <t>CONTRATAR LA ADQUISICION DE PAPEL TERMICO PARA LOS SISTEMAS FDP, ANEXOS AL SISTEMA DE VIGILANCIA RADAR DE LA REGIONAL</t>
  </si>
  <si>
    <t>CONTRATAR LA ADQUISICION DE EQUIPOS DE MEDICION PARA SISTEMAS DE COMUNICACIONES</t>
  </si>
  <si>
    <t>CONTRATAR LA ADQUISICION DE REPUESTOS PARA LOS SISTEMAS DE COMUNICACIONES INSTALADOS EN LAS DISTINTAS ESTACIONES Y AEROPUERTOS DE LA REGIONAL, cables coaxiales, servidores de puertos</t>
  </si>
  <si>
    <t xml:space="preserve">CONTRATAR ADQUISICION E INSTALACION DE REPUESTO PARA EL MANTENIMIENTO DE LOS SISTEMAS DE TELECOMUNICACIONES Y COMPLEMENTARIOS., tarjetas, </t>
  </si>
  <si>
    <t xml:space="preserve">CONTRATAR LA ACTUALIZACION DE LA SALA DE PLANTAS DEL AEROPUERTO SANTIAGO PEREZ QUIROZ DE ARAUCA </t>
  </si>
  <si>
    <t>CONTRATAR EL MANTENIMIENTO DE TARJETERIA PARA MULTIPLEXORES PROMINA</t>
  </si>
  <si>
    <t>CONTRATAR LA ADQUISICION, INSTALACION DE REPUESTOS PARA LOS SISTEMAS AEROPORTUARIOS</t>
  </si>
  <si>
    <t>CONTRATAR LA ADQUISICION DE CABLE PARA ACOMETIDAS ELECTRICAS SUBESTACIÓN ARAUCA</t>
  </si>
  <si>
    <t>GASTOS GENERALES OPERATIVOS DEL PROYECTO EQUIPOS Y SERVICIOS PARA SANIDADES AEROPORTUARIAS</t>
  </si>
  <si>
    <t>MANTENIMIENTO DE EQUIPOS MEDICOS PARA SANIDADES AEROPORTUARIAS EN AEROPUERTOS DE LA REGIONAL</t>
  </si>
  <si>
    <t>MANTENIMIENTO DE AMBULANCIAS EN LOS AEROPUERTOS DE LA REGIONAL</t>
  </si>
  <si>
    <t>Contratar el servicio de vigilancia técnica para la estación aeronáutica Cerro Tasajero</t>
  </si>
  <si>
    <t>Contratar los servicios para la implementación de los programas de intervención en vigilancia epidemiologica y acondicionamiento fisico para los funcionarios de la regional Norte de Sanat</t>
  </si>
  <si>
    <t>Contratar la adquisición de equipos para el desarrollo de los programas de salud ocupacional y adquisición de elementos ergonómicos y de protección personal</t>
  </si>
  <si>
    <t>Contratar la adquisición de servicios médicos integrales para programas del sistema de seguridad y salud en el trabajo de la Regional Norte de Santander.</t>
  </si>
  <si>
    <t>Contratar el desarrollo de los programas de bienestar social para los funcionarios de la aeronáutica civil en los aropuerto s Aguas Claras de Ocaña y Camilo Daza de Cúcuta.</t>
  </si>
  <si>
    <t>Ocaña, Cúcuta</t>
  </si>
  <si>
    <t>Contratar el desarrollo de los programas de bienestar social para los funcionarios de la aeronautica civil en el aeropuerto Palonegro de Bucaramanga</t>
  </si>
  <si>
    <t>Contratar el desarrollo de los programas de bienestar social para los funcionarios de la aeronautica civil en el aeropuerto Yariguies de Barrancabermeja.</t>
  </si>
  <si>
    <t>Contratar el desarrollo de los programas de bienestar social para los funcionarios de la aeronautica civil en el aeropuerto Santiago Perez Quiroz de Arauca.</t>
  </si>
  <si>
    <t>Contratar el desarrollo de los programas de bienestar social para los funcionarios de la aeronautica civil en el aeropuerto Gabriel Vargas Santos de Tame.</t>
  </si>
  <si>
    <t>Contratar la adquisición de elementos para atención de emergencias, botiquines y señalización para la regional Norte de Santander.</t>
  </si>
  <si>
    <t>Contratar el desarrollo de talleres para el fortalecimiento del clima laboral de la Regional Norte de Santander</t>
  </si>
  <si>
    <t>Contratar la realización de exámenes médicos para la certificación aeromédica especial del personal aeronáutico: controladores de tránsito aéreo, bomberos aeronáuticos y operadores de estaciones aeronáuticas de la regional Norte de Santander</t>
  </si>
  <si>
    <t>Contratar el suministro de combustible para el vehículo de control y seguridad aerea del aeropuerto Palonegro de Bucaramanga</t>
  </si>
  <si>
    <t>Contratar el suministro de combustible para el vehículo de control y seguridad aerea del aeropuerto Camilo Daza de Cúcuta</t>
  </si>
  <si>
    <t>Contratar el mantenimiento del vehiculo de control y seguridad aerea del aeropuerto Palonegro de Bucaramanga</t>
  </si>
  <si>
    <t>Contratar el mantenimiento del vehículo de control y seguridad aerea del aeropuerto Camilo Daza de Cúcuta</t>
  </si>
  <si>
    <t>ESTA PROGRAMADO PARA EL PRIMER TRIMESTRE</t>
  </si>
  <si>
    <t xml:space="preserve">AERONAUTICA CIVIL
Cronogramas de Inversión
Dependencia: </t>
  </si>
  <si>
    <t>ADQUISICIÓN DE ELEMENTOS DE PROTECCIÓN PERSONAL PARA CONTROL Y MINIMIZACIÓN DE RIESGOS LABORALES EN FUNCIONARIOS DE LA AERONÁUTICA CIVIL - REGIONAL VALLE</t>
  </si>
  <si>
    <t>CALI</t>
  </si>
  <si>
    <t>MARZO</t>
  </si>
  <si>
    <t>ABRIL</t>
  </si>
  <si>
    <t>MAYO</t>
  </si>
  <si>
    <t xml:space="preserve">CONTRATAR ADQUISICIÓN ELEMENTOS ERGONOMICOS, DE CONFORT PARA LOS FUNCIONARIOS DE LOS AEROPUERTOS ADSCRITOS A LA REGIONAL VALLE </t>
  </si>
  <si>
    <t>30 dias</t>
  </si>
  <si>
    <t>el lider del proceso comunica que esta en la espera de recoger saldos, con el fin de realizar un traslado presupuestal para este rubro, ya que se necesita mas presupuesto.</t>
  </si>
  <si>
    <t>AQUISICION DE INSUMOS Y ELEMENTOS PARA BOTIQUINES UBICADOS EN LOS AEROPUERTOS QUE CONFORMAN LA REGIONAL VALLE.</t>
  </si>
  <si>
    <t>esta en ejecucion</t>
  </si>
  <si>
    <t>ADQUISICION DE EQUIPOS Y ELEMENTOS PARA LAS BRIGADAS DE EMERGENCIA REGIONAL VALLE</t>
  </si>
  <si>
    <t>ADQUISICION DE ELEMENTOS DE DOTACION PARA  BRIGADISTAS UBICADOS EN LOS AEROPUERTOS QUE CONFORMAN LA REGIONAL VALLE</t>
  </si>
  <si>
    <t>se tiene previsto en publicarse en el mes de mayo</t>
  </si>
  <si>
    <t xml:space="preserve">SERVICIO DE SEÑALIZACION Y DEMARCACION AREAS DE TRABAJO Y ZONAS DE CIRCULACION AEROPUERTOS DE LA REGIONAL VALLE. </t>
  </si>
  <si>
    <t>JUNIO</t>
  </si>
  <si>
    <t>AGOSTO</t>
  </si>
  <si>
    <t xml:space="preserve">CONTRATAR LA PRESTACIÓN DE SERVICIOS MÉDICOS INTEGRALES PARA DAR APOYO AL PROGRAMA DE SALUD OCUPACIONAL EN LA AERONÁUTICA CIVIL –REGIONAL VALLE Y SUS AEROPUERTOS QUE LA CONFORMAN </t>
  </si>
  <si>
    <t>DICIEMBRE</t>
  </si>
  <si>
    <t>se encuentra en ejecucion</t>
  </si>
  <si>
    <t>CONTRATAR EL PROGRAMA DE VIGILANCIA EPIDEMIOLÓGICA PARA LA PREVENCIÓN DE LOS EFECTOS ASOCIADOS AL FACTOR DE RIESGO PSICOSOCIAL EN LOS FUNCIONARIOS DE LA AERONÁUTICA CIVIL, REGIONAL VALLE Y SUS AEROPUERTOS QUE LA CONFORMAN.</t>
  </si>
  <si>
    <t>CONTRATAR EL SERVICIO GIMNASIA LABORAL Y ACOMPAÑAMIENTO ACTIVIDADES FÍSICAS, COMO FACTOR DETERMINANTE PARA LA PREVENCIÓN DEL RIESGO SICOSOCIAL, LA INACTIVIDAD FÍSICA EN EL TRABAJO Y LOS RIESGOS ASOCIADOS AL SEDENTARISMO LABORAL, EN FUNCIONARIOS- UBICADOS EN EL AEROPUERTO EL MATECAÑA DE LA CIUDAD DE PEREIRA.</t>
  </si>
  <si>
    <t>PEREIRA Y CARTAGO</t>
  </si>
  <si>
    <t>se publico y se declaro desierta, en este momento otra vez se encuentra publicada</t>
  </si>
  <si>
    <t>CONTRATAR EL SERVICIO GIMNASIA LABORAL Y ACOMPAÑAMIENTO ACTIVIDADES FÍSICAS, COMO FACTOR DETERMINANTE PARA LA PREVENCIÓN DEL RIESGO SICOSOCIAL, LA INACTIVIDAD FÍSICA EN EL TRABAJO Y LOS RIESGOS ASOCIADOS AL SEDENTARISMO LABORAL, EN FUNCIONARIOS- UBICADOS EN EL AEROPUERTO EL EDÉN DE LA CIUDAD DE ARMENIA.</t>
  </si>
  <si>
    <t>ARMENIA</t>
  </si>
  <si>
    <t>CONTRATAR EL SERVICIO (PROGRAMA ESTILO DE VIDA SALUDABLE. “GIMNASIA LABORAL Y ACOMPAÑAMIENTO ACONDICIONAMIENTO FÍSICO”). PARA FUNCIONARIOS- REGIONAL VALLE.</t>
  </si>
  <si>
    <t>Se encuentra en evaluaciones</t>
  </si>
  <si>
    <t>CONTRATAR EL SERVICIO DE ACTIVIDADES MEDIANTE LA REALIZACION DE TALLERES PARA EL MEJORAMIENTO Y FORTALECIMIENTO DEL CLIMA LABORAL QUE INFLUYE EN EL BIENESTAR SOCIAL DE LOS FUNCIONARIOS ADSCRITOS EN LA REGIONAL AERONAUTICA VALLE</t>
  </si>
  <si>
    <t>REALIZACION EVENTO DEPORTIVO Y DOTACION CALI  Y TULUA</t>
  </si>
  <si>
    <t>CALI Y TULUA</t>
  </si>
  <si>
    <t>En Evaluacion</t>
  </si>
  <si>
    <t>VACACIONES RECREATIVAS PARA HIJOS DE FUNCIONARIOS  Y EVENTO DEPORTIVO PARA FUNCIONARIOS DE PASTO</t>
  </si>
  <si>
    <t>PASTO</t>
  </si>
  <si>
    <t>En ejecucion</t>
  </si>
  <si>
    <t>VACACIONES RECREATIVAS PARA HIJOS DE FUNCIONARIOS  Y EVENTO DEPORTIVO PARA FUNCIONARIOS DE ARMENIA</t>
  </si>
  <si>
    <t>En ejecucuion</t>
  </si>
  <si>
    <t>VACACIONES RECREATIVAS PARA HIJOS DE FUNCIONARIOS  Y EVENTO DEPORTIVO PARA FUNCIONARIOS DE POPAYAN</t>
  </si>
  <si>
    <t>POPAYAN</t>
  </si>
  <si>
    <t>se declaro desierta el proceso, por lo tanto esta nuevamente en publicacion</t>
  </si>
  <si>
    <t>VACACIONES RECREATIVAS PARA HIJOS DE FUNCIONARIOS  Y EVENTO DEPORTIVO PARA FUNCIONARIOS DE IPIALES</t>
  </si>
  <si>
    <t>IPIALES</t>
  </si>
  <si>
    <t>VACACIONES RECREATIVAS PARA HIJOS DE FUNCIONARIOS  Y EVENTO DEPORTIVO PARA FUNCIONARIOS DE GUAPI</t>
  </si>
  <si>
    <t>GUAPI</t>
  </si>
  <si>
    <t>VACACIONES RECREATIVAS PARA HIJOS DE FUNCIONARIOS  Y EVENTO DEPORTIVO PARA FUNCIONARIOS DE BUENAVENTURA</t>
  </si>
  <si>
    <t>BUENAVENTURA</t>
  </si>
  <si>
    <t>VACACIONES RECREATIVAS PARA HIJOS DE FUNCIONARIOS  CALI  Y TULUA</t>
  </si>
  <si>
    <t>VACACIONES RECREATIVAS PARA HIJOS DE FUNCIONARIOS  Y EVENTO DEPORTIVO PARA FUNCIONARIOS DE PEREIRA Y CARTAGO</t>
  </si>
  <si>
    <t>VACACIONES RECREATIVAS PARA HIJOS DE FUNCIONARIOS  Y EVENTO DEPORTIVO PARA FUNCIONARIOS DE TUMACO</t>
  </si>
  <si>
    <t>TUMACO</t>
  </si>
  <si>
    <t>PREPARACION AL FUTURO PENSIONADO REGIONAL VALLE</t>
  </si>
  <si>
    <t>CONTRATAR LA REALIZACIÓN DE EXAMENES ESPECIALES, PARA CERTIFICAR EL OPTIMO ESTADO PSICOFISICO DEL PERSONAL TECNICO AERONÁUTICO: CONTROLADOR DE TRÁNSITO AÉREO, BOMBERO AERONÁUTICO Y OPERADORES DE ESTACIONES AERONÁUTICAS (AIS(COM) QUE PRESTAN SUS SERVICIOS EN LOS AEROPUERTOS DE  ADSCRITOS A LA REGIONAL VALLE, BAJO CONDICIONES DE SEGURIDAD Y EFICIENCIA, CONFORME A LAS POLITICAS, PLANES Y PROGRAMAS GUBERNAMENTALES EN MATERIA DE SEGURIDAD AEREA, FACTOR HUMANO Y NORMAS INTERNACIONALES</t>
  </si>
  <si>
    <t>En proceso de Adjudicacion</t>
  </si>
  <si>
    <t>MANTENIMIENTO PARA CARRO LAND ROVER</t>
  </si>
  <si>
    <t>el Coordinador de area , en este momento esta solicitando mas presupuesto para el mantenimiento ya que con este no se alcanza a ejecutar.</t>
  </si>
  <si>
    <t>CONTRATAR EL SUMINISTRO DE COMBUSTIBLES Y LUBRICANTES A TRAVÉS DE USO DE VALES  PARA LOS VEHICULOS UTILIZADOS EN CONTROL OPERACIONAL EN RAMPA  DEL GRUPO DE CONTROL Y SEGURIDAD AÉREA. COMBUSTIBLE (PARA 2 CAMIONETAS 2000 CM3 + 1 JEEP DISEL)</t>
  </si>
  <si>
    <t>213608034 ADQUISICION DE SERVICIOS DE SEGURIDAD PARA EL CONTROL Y OPERACION DE LOS SISTEMAS DE SEGURIDAD AEROPORTUARIA Y AYUDAS A LA NAVEGACION AEREA.</t>
  </si>
  <si>
    <t>Adquisición de servicios de vigilancia técnica para las estaciones aeronáuticas.</t>
  </si>
  <si>
    <t>CONTRATAR LA ADQUISICION DE COMBUSTIBLE TIPO DIESEL (ACPM) PUESTO EN SITIO PARA LOS GRUPOS ELECTROGENOS DE LAS ESTACIONES Y AEROPUERTOS DE LA REGIONAL VALLE. ZONA CENTRO, ZONA NORTE. (AEROPUERTOS DE PALMIRA, BUENAVENTURA, ARMENIA Y ESTACIONES AERONAUTICAS DE ROZO, CALIPUERTO, MADROÑO, EL PASO, TULUA Y CAMPANARIO).</t>
  </si>
  <si>
    <t>AEROPUERTOS DE PALMIRA, BUENAVENTURA, ARMENIA Y ESTACIONES AERONAUTICAS DE ROZO, CALIPUERTO, MADROÑO, EL PASO, TULUA Y CAMPANARIO).</t>
  </si>
  <si>
    <t xml:space="preserve">Contratar la adquisición de combustible tipo diésel (ACPM) puesto en sitio para los grupos electrógenos de las estaciones y aeropuertos de la regional Valle. Zona Centro, Zona Norte </t>
  </si>
  <si>
    <t xml:space="preserve">Contratar la adquisición de combustible tipo diésel (ACPM) puesto en sitio para los grupos electrógenos de las estaciones y aeropuertos de la regional Valle. Zona Centro,  Zona Sur. </t>
  </si>
  <si>
    <t xml:space="preserve"> PASTO POPAYAN IPIALES TUMACO BUENAVENTURA</t>
  </si>
  <si>
    <t>Contratar el suministro de vales para el abastecimiento de combustible para los vehiculos asignados al grupo de soporte tecnico de la Regional Valle para el cumplimiento de las funciones propias de la Entidad para la vigencia 2015</t>
  </si>
  <si>
    <t>Contratar la adquisición de combustible tipo Diesel (acpm) puesto en sitio para los grupos electrogenos instalados en la Estación Radar Santana</t>
  </si>
  <si>
    <t>SANTANA</t>
  </si>
  <si>
    <t>Contratar la adquisición de combustible tipo DIESEL (acpm) puesto en sitio para los grupos electrogenos del Aeropuerto de GUAPI</t>
  </si>
  <si>
    <t>Adquisición de combustibles y lubricantes SEI-SAR.</t>
  </si>
  <si>
    <t>CALI ARMENIA BUENAVENTURA GUAPI POPAYAN TUMACO PASTO IPIALES</t>
  </si>
  <si>
    <t>FEBRERO</t>
  </si>
  <si>
    <t>CONTRATAR EL MANTENIMIENTO PREVENTIVO Y CORRECTIVO DE LA TORRE AUTO SOPORTADA Y SISTEMA DE ANTENA MOTO REDUCTOR ESTACIÓN RADAR MADROÑO CON SUMINISTRO DE INSUMOS Y ACCESORIOS NECESARIOS</t>
  </si>
  <si>
    <t>MADROÑO</t>
  </si>
  <si>
    <t>JULIO</t>
  </si>
  <si>
    <t>213608010 MANTENIMIENTO Y CONSERVACIÓN DEL SISTEMA DE TELECOMUNICACIONES Y AYUDAS A LA NAVEGACIÓN AÉREA</t>
  </si>
  <si>
    <t>CONTRATAR LA PRESTACION DEL SERVICIO DE LOGISTICA Y TRANSPORTE VIA TERRESTRE DE EQUIPOS, REPUESTOS ACCESORIOS Y PERSONAL NECESARIO PARA REALIZAR LABORES DE MANTENIMIENTO E INSTALACION DE LOS SISTEMAS DE TELECOMUNICACIONES Y RADAR EN LA ESTACION RADAR SANTANA.</t>
  </si>
  <si>
    <t>SANTA ANA</t>
  </si>
  <si>
    <t>NOVIEMBRE</t>
  </si>
  <si>
    <t>CONTRATAR LA ADQUISICIÓN DE MATERIALES E INSUMOS AEROPORTUARIOS TALES COMO ACEITES, FILTROS, GRASAS, LIQUIDO REFRIGERANTE Y ADITIVOS ENTRE OTROS</t>
  </si>
  <si>
    <t>Contrato en Ejecución</t>
  </si>
  <si>
    <t>Cumplida la obligación crrespondiente a la vigencia fiscal 2016</t>
  </si>
  <si>
    <t>Convenio con FFMM en espera de firmas</t>
  </si>
  <si>
    <t>En proceso de elaboración los estudios previos precontractuales</t>
  </si>
  <si>
    <t>Contrato en ejecución</t>
  </si>
  <si>
    <t>Proceso descartado</t>
  </si>
  <si>
    <t>Fue incrementado el valor del CDP. Se cuenta con el recurso comprometido en un 90%</t>
  </si>
  <si>
    <t>NO SE PUEDE EVALUAR, NO ESPECIFICAN EL MES DE CUMPLIMIENTO</t>
  </si>
  <si>
    <t>Inicio proceso</t>
  </si>
  <si>
    <t xml:space="preserve">El registro en dias de demora no es medicion para este caso toda vez que la fecha de inicio de ejecucion del proceso se toma mes (cualquier dia del mes) por las diferentes circunstancias que afectan el normal tramite de estos procesos, incluyendo la misma Direccion Administrativa.
</t>
  </si>
  <si>
    <t>Realizada  visita de Auditor  Programa Trainair Plus de OACI(El pago se realiza una vez llegue el informe de la OACI)</t>
  </si>
  <si>
    <t>obligacion cada vez que se cumple un evento de capacitacion</t>
  </si>
  <si>
    <t>Actividades que se realizan en el transcurso del año, se obliga según compromiso contractual.</t>
  </si>
  <si>
    <t xml:space="preserve">pendiente radicacion proceso </t>
  </si>
  <si>
    <t xml:space="preserve">Se tenía previsto comprometer y obligar $1.000.000.000 a 31 de marzo, de los cuales tal se comprometieron $ 968.471.494 por concepto de adición al contrato (15000260-OK) Adquisición, Instalación y Puesta en Servicio de Sistemas Ininterrumpidos de Potencia  (Ups) A Nivel Nacional; por inconvenientes de tipo técnico del fabricante de los equipos, este contrato fue prorrogado en tiempo por dos meses contados a partir del 2 de abril de 2016.     
-Se tiene previsto obligar este valor y el de la reserva,  la primera semana de Junio de 2016, o de ser posible antes, ya que esta obligación está sujeta al recibo de las aceptaciones de los almacenes de cada una de las Regionales.   
-Con el saldo de  $ 31.528.506 se adelanta un proyecto para la adquisición de Celdas para Cerrar el Anillo de Eldorado, se tiene previsto comprometer a  finales de Junio de 2016 y se obligar en Agosto de 2016.   
-Los $1201 millones estan destinados para adq. subestaciones eléctricas en Barranquilla y San Andres a la espera de aprobación de VF: 
</t>
  </si>
  <si>
    <t>Se estan realizando los ajustes a los pliegos conforme observaciones de  la Dirección Administrativa y la Secretaría de Sistemas Operacionales, previsto para radicar nuevamente en segunda semana  de Abril y adjudicar en julio 2016.</t>
  </si>
  <si>
    <t>Se encuentra en trámite de VF pendiente de aprobación</t>
  </si>
  <si>
    <t xml:space="preserve">Con estos recursos se vienen adelantando los siguientes trámites y proyectos:
-$ 300 millones: se trasladan para para Banco Notam. 213608016-3
Se obliga en diciembre. 
-$1.568 millones para realizar contrato de prestación de Servicio de Canales esta pendiente aprob VF 
2017:$3.000 mills
2018:$1.750 mills
En trámite.  Compromete en octubre. 
$ 559 millones: Adición a contrato 15000139-0J servicios canales. Pendiente Comité de Prórrogas máximo a 15 mayo. Compromiso en Junio. 
</t>
  </si>
  <si>
    <t xml:space="preserve">Se esta estructurando proyecto para adquisición de antena de comunicaiones de 3.7 mts y el traslado red DIG al CGAC., el valor estimado es de $260 millones, para lo cual se estan ubicando recursos  de las actividades:
-Pago Ministerio de Comunicaciones $54 millones que estan disponibles.
-Arrendamiento Espacios para Alojamiento de Equipos y Suministro de Energía  $56.11 millones disponibles
Se compromete Junio. </t>
  </si>
  <si>
    <t>Ya se canceló el valor por servicios prestados correspondientes a la presente vigencia, quedando unicamente un saldo por cancelar de $538.000.
Los recursos disponibles   ($54 millones) serán trasladados a la actividad 4 de este proyecto para financiar el Proyecto REDDIG-traslado al CGAC</t>
  </si>
  <si>
    <t xml:space="preserve">Se comprometieron $ 827.908.032, en contrato de Arrendamiento de espacios, el cual ya fue obligado.
Se van adiconar 50 millones al contrato vigente de Arrendamiento Espacios en cerro la Azalea- valle, y ampliación de espacio en Cerro Tigre Meta-
Los recursos disponibles   ($56 millones) serán trasladados a la actividad 4 de este proyecto para financiar el Proyecto REDDIG-traslado al CGAC. </t>
  </si>
  <si>
    <t xml:space="preserve">Estos recursos fueron ubicados en la actividad Adquisicion, instalacion y puesta  en funcionamiento equipos direccion y velocidad de viento., para adquirir -
Sensor ultrasónico para tasajero-Cúcuta por valor $180 millones, se realizará copromiso en julio y obligación octubre. 
y en la Actividad Adquisición, instalación y puesta en funcionamiento de altímetros digitales para Adquirir Altímetro, valor del proyecto $1.820 millones compromiso julio y obligación diciembre. </t>
  </si>
  <si>
    <t>Se ejecuta conforme a la programación. Terminan de obligar en agosto.</t>
  </si>
  <si>
    <t>En proceso proyecto para ADQUISICIÓN, INSTALACIÓN Y PUESTA EN FUNCIONAMIENTO DE SISTEMA ILS –Barranquilla por valor $342.2284.839
Recursos Disponibles $227.715.161, para definir destino.
El proceso se publicara el 05 de abril, se compromete en junio.</t>
  </si>
  <si>
    <t>Este proceso sufrio recorte de recursos quedando una apropiación por $1.920.000.000 con la cual se esta adelantando proyecto de ADQUISICIÓN, INSTALACIÓN Y PUESTA EN FUNCIONAMIENTO DE SISTEMA ILS –GLIDE SLOPE _PASTO,.
El valor total del Proyecto es de $4.233.067.730, por lo cual está en trámite VF por $2.320.991.036.</t>
  </si>
  <si>
    <t>Se adelanta Proyecto para ADQUISICIÓN, INSTALACIÓN Y PUESTA EN FUNCIONAMIENTO DE SISTEMA DVOR/DME-PUERTO INIRIDA por valor de $3.187.250.996, previsto para publicar 05 de abril, comprometer en junio 2016.
Saldo de la apropiación $12.749.004 por definir destino</t>
  </si>
  <si>
    <t xml:space="preserve">• Se trasladan $4.923 millones para
• Adición Contrato CATIII $4.500
• $423 Banco Notam. Se compromete en julio y se obliga en agosto (50%) y en diciembre.
• El saldo $339 millones: 
• $ 64 millones Norte Santander no los ha comprometido. 
• $275 millones compra de pistolas de señales y un faro giratorio; se compromete en julio y se obliga en octubre. 
</t>
  </si>
  <si>
    <t>Recuros recortados no se adelantara proyecto de Adquisición y reposición Parque Automotr.</t>
  </si>
  <si>
    <t>Proyecto a cargo de la Dirección de Seguridad, el cual se adelantó con recursos de Dir. Telecomunicaciones, a la fecha tiene pendienter por obligar $2.032.000.000</t>
  </si>
  <si>
    <r>
      <t xml:space="preserve">Estos recursos son Regionalizados, Se está cumpliendo la meta sobre la programación.
Pendiente por comprometer $7.413 millones y por obligar $ 9.989 millones. 
</t>
    </r>
    <r>
      <rPr>
        <b/>
        <sz val="11"/>
        <color theme="1"/>
        <rFont val="Calibri"/>
        <family val="2"/>
        <scheme val="minor"/>
      </rPr>
      <t>Compromisos:</t>
    </r>
    <r>
      <rPr>
        <sz val="11"/>
        <color theme="1"/>
        <rFont val="Calibri"/>
        <family val="2"/>
        <scheme val="minor"/>
      </rPr>
      <t xml:space="preserve">
•</t>
    </r>
    <r>
      <rPr>
        <b/>
        <sz val="11"/>
        <color theme="1"/>
        <rFont val="Calibri"/>
        <family val="2"/>
        <scheme val="minor"/>
      </rPr>
      <t xml:space="preserve"> Regionales:</t>
    </r>
    <r>
      <rPr>
        <sz val="11"/>
        <color theme="1"/>
        <rFont val="Calibri"/>
        <family val="2"/>
        <scheme val="minor"/>
      </rPr>
      <t xml:space="preserve"> Pendiente por comprometer $3.180 millones, de los cuales hay en CDPS tienen 1.990 millones. 
• </t>
    </r>
    <r>
      <rPr>
        <b/>
        <sz val="11"/>
        <color theme="1"/>
        <rFont val="Calibri"/>
        <family val="2"/>
        <scheme val="minor"/>
      </rPr>
      <t>Nivel Central:</t>
    </r>
    <r>
      <rPr>
        <sz val="11"/>
        <color theme="1"/>
        <rFont val="Calibri"/>
        <family val="2"/>
        <scheme val="minor"/>
      </rPr>
      <t xml:space="preserve"> Pdte por comprometer $4.220 millones, de los cuales $ 2.712 millones están para Banco Notam (pendiente autorización Hacienda traslado). 
Se compromete en julio y se obliga en agosto (50%) y en diciembre el saldo. 
Hay en CDP $ 1.508 millones que se comprometen en:
 Reparación sistema mecánico giro radar El Dorado: Está desfinanciado
 Auriculares-diademas El Dorado: $377 millones. Radicado en Administrativa. Compromete en Julio y obliga en Octubre. 
 Energía: $174 millones. Adición contrato actual San Andrés. Compromete en Junio y obliga julio. 
 Magnetrón Pasto: $154 millones. Compromete julio y obliga noviembre.
</t>
    </r>
    <r>
      <rPr>
        <b/>
        <sz val="11"/>
        <color theme="1"/>
        <rFont val="Calibri"/>
        <family val="2"/>
        <scheme val="minor"/>
      </rPr>
      <t>Obligaciones:</t>
    </r>
    <r>
      <rPr>
        <sz val="11"/>
        <color theme="1"/>
        <rFont val="Calibri"/>
        <family val="2"/>
        <scheme val="minor"/>
      </rPr>
      <t xml:space="preserve">
Se está cumpliendo la meta sobre la programación.
</t>
    </r>
  </si>
  <si>
    <t>ÁREA</t>
  </si>
  <si>
    <t>CUMPLIMIENTO</t>
  </si>
  <si>
    <t>SUB DIRECCIÓN GENERAL</t>
  </si>
  <si>
    <t>CENTRO  DE  ESTUDIOS  AERONAUTICOS</t>
  </si>
  <si>
    <t xml:space="preserve">SECRETARÍA GENERAL </t>
  </si>
  <si>
    <t>INMUEBLES</t>
  </si>
  <si>
    <t>DIRECCIÓN DE TALENTO HUMANO</t>
  </si>
  <si>
    <t>DIRECCIÓN DE INFORMÁTICA</t>
  </si>
  <si>
    <t>DIRECCIÓN DE SEGURIDAD Y SUPERVISIÓN AEROPORTUARIA</t>
  </si>
  <si>
    <t>TELECOMUNICACIONES</t>
  </si>
  <si>
    <t>DIRECCIÓN DE DESARROLLO AEROPORTUARIO</t>
  </si>
  <si>
    <t>SECRETARIA DE SEGURIDAD AÉREA (DIR. ESTANDARES DE  VUELO, DIR. DE MEDICINA DE AVIACION Y  LICENCIAS  AERONAUTICAS)</t>
  </si>
  <si>
    <t>DIRECCIÓN REGIONAL AERONÁUTICA ANTIOQUIA</t>
  </si>
  <si>
    <t>DIRECCIÓN REGIONAL AERONÁUTICA ATLÁNTICO</t>
  </si>
  <si>
    <t>DIRECCIÓN REGIONAL AERONÁUTICA VALLE</t>
  </si>
  <si>
    <t>DIRECCIÓN REGIONAL AERONÁUTICA NORTE DE SANTANDER</t>
  </si>
  <si>
    <t>DIRECCIÓN REGIONAL AERONÁUTICA META</t>
  </si>
  <si>
    <t>DIRECCIÓN REGIONAL AERONÁUTICA CUNDINAMARCA</t>
  </si>
  <si>
    <t>CRONOGRAMAS DE  INVERSION  2016</t>
  </si>
  <si>
    <t>Soportes</t>
  </si>
  <si>
    <t>Proceso  en revisión,  para determinar  si hay  que  revocar.  Según respuesta se determinará si se  inicia  de nuevo el proceso.</t>
  </si>
  <si>
    <t>Ajustar el cronograma</t>
  </si>
  <si>
    <t xml:space="preserve">Ajustar el cronograma </t>
  </si>
  <si>
    <t>Se ajusto por OAP para mayor claridad</t>
  </si>
  <si>
    <t>Luego del recorte quedan para este proyecto $20.131.660. La actualización del PETI  se incluye como uno de los entregables del proyecto de Arquitectura Empresarial, debido a que  este documento se constituye como uno de los insumos iniciales del ejercicio de Arquitectura Empresarial en la fase de diagnóstico y adicionalmente será actualizado como resultado de la ejecución de las fases de visión, definición, diseño y ejercicio de Arquitectura Empresarial. REQUIERE VIGENCIAS FUTURAS. 
Se financia e incluye este  proyecto debido a la necesidad de cumplimiento del Plan de Gobierno en Línea  y  los lineamientos establecidos en el Decreto 2573 de 2014, utilizando como base el marco de referencia de Arquitectura Empresarial para la gestión de Tecnologías de Información (TI), Se  completa  presupuesto y se comienza trámite de solicitud de aprobación de Vigencias Futuras.  Se incluye aquí el proyecto de actualización del PETI quedando en total $270.131.660 REQUIERE VIGENCIAS FUTURAS.</t>
  </si>
  <si>
    <t>31 días de demora</t>
  </si>
  <si>
    <t>Se debe ajustar el cronograma respecto a la solicitud de VF.</t>
  </si>
  <si>
    <t>incluir el valor de la VF debido a que no concuerda con la apropiación</t>
  </si>
  <si>
    <t>Proceso en estudio de mercado ya que se ha dificultado la solicitud de cotizaciones  por antigüedad de los equipos.  El ppto asignado inicialmente se redujo por recorte de ppto y financiación de proceso de SIGA.179980974</t>
  </si>
  <si>
    <t>A 31 de marzo  se adelanta su ejecución y se realiza el proceso de  adquisición mediante la Tienda Virtual de Colombia Compra Eficiente para lo cual se destinan  $1.110.150.128. 
El recorte presupuestal  último afecta el valor de este proyecto quedando disponible $1.117.347.128.  Adicionalmente  se utilizaron $7.197.000 para realizar adquisición de cámaras fotográficas  solicitadas por el Grupo Prensa y Grupo de Investigaciones Disciplinarios como apoyo tecnológico a sus funciones.1110150128</t>
  </si>
  <si>
    <t>Se implementa el servicio y se coloca en funcionamiento el servicio adquirido para los aeropuertos a nivel nacional.
A 31 de marzo de 2016 el servicio está en producción y se presta acorde a lo contratado.  Se aclara que el presupuesto para esta vigencia 2016 de este proyecto es de $1.534.090.297 el saldo $152.629.703 se utiliza para financiar el proyecto de Arquitectura Empresarial.1534090297</t>
  </si>
  <si>
    <t>Contrato en ejecución hasta 2018. 1828492124</t>
  </si>
  <si>
    <t>Se generaró 1 CDP para la adquisición del  lote de la reza se esta a la espera de la contestación de la oferta por parte de los propietarios</t>
  </si>
  <si>
    <t>Al 31/03/16, EN TRAMITE VIGENCIA FUTURA ANTE DNP
No radicaron en administrativa</t>
  </si>
  <si>
    <t>NA</t>
  </si>
  <si>
    <t>Cumplimiento desde Febrero
Se refiere a pagos de viaticos</t>
  </si>
  <si>
    <t>Cumplimiento Mensual  (Obligado $176,8m en Marzo)</t>
  </si>
  <si>
    <t>Inicio proceso
Publicado</t>
  </si>
  <si>
    <t>Ajustar cronograma</t>
  </si>
  <si>
    <t xml:space="preserve">59 días </t>
  </si>
  <si>
    <t>2 días</t>
  </si>
  <si>
    <t>Ajustar cronograma y remitir una explicación de porque no se va a llevar a acabo</t>
  </si>
  <si>
    <t>Actividad se reprograma para años siguientes, se encuentra en tramite reduccíon total.</t>
  </si>
  <si>
    <t>AJUSTAR CRONOGRAMAS</t>
  </si>
  <si>
    <t>Se debe ajustar el cronograma</t>
  </si>
  <si>
    <t>N/A (en ejecución)</t>
  </si>
  <si>
    <r>
      <t xml:space="preserve">Estos recursos son Regionalizados para que los Grupos de Soporte Técnico  y Soporte Técnico Nivel Central Dirección de Telecomunicaciones atiendan las necesidades de Mantenimiento equipos y Sistemas Aeroportuaris (ascensores, escaleras, bandas equipajes, aires acondicionados, etc).
</t>
    </r>
    <r>
      <rPr>
        <b/>
        <sz val="11"/>
        <color theme="1"/>
        <rFont val="Calibri"/>
        <family val="2"/>
        <scheme val="minor"/>
      </rPr>
      <t>Compromisos:</t>
    </r>
    <r>
      <rPr>
        <sz val="11"/>
        <color theme="1"/>
        <rFont val="Calibri"/>
        <family val="2"/>
        <scheme val="minor"/>
      </rPr>
      <t xml:space="preserve">
Pendiente por comprometer $1.993 millones y por obligar $ 2.789 millones. 
. En trámites (CDP) hay $926 millones y son de las regionales. Se comprometen en Junio. 
$217 millones: Regionales. 
$849 millones: Nivel Central. Los tiene soporte técnico (Reg. Cundinamarca y Bogotá). 
Se utilizarán $700 millones para realizar nuevo contrato mantenimiento San Andrés. Se compromete en julio y se obligaría mensualmente hasta diciembre. 
Los restantes $149 millones se utilizarán para comprar fungibles Soporte Técnico para imprevistos. Se compromete en diciembre y obliga en diciembre.  
</t>
    </r>
    <r>
      <rPr>
        <b/>
        <sz val="11"/>
        <color theme="1"/>
        <rFont val="Calibri"/>
        <family val="2"/>
        <scheme val="minor"/>
      </rPr>
      <t>Obligación:</t>
    </r>
    <r>
      <rPr>
        <sz val="11"/>
        <color theme="1"/>
        <rFont val="Calibri"/>
        <family val="2"/>
        <scheme val="minor"/>
      </rPr>
      <t xml:space="preserve">
Hay comprometidos $813 millones que son de regionales.
No han obligado. 
ESTE PROYECTO NO CUMPLIO METAS EN MARZO
</t>
    </r>
  </si>
  <si>
    <t>Ajustrar el cronograma</t>
  </si>
  <si>
    <t>N/A (EN EJECUCION)</t>
  </si>
  <si>
    <t>MLAT Cúcuta: $2.746 millones: Se obligan en diciembre contra instalación de equipos.
Recursos disponibles $271.717.653se adelanta proyecto para la instalación ADSB para la Isla de Malpelo por requerimiento de la Dirección Navegación Aérea como alterno a un daño en Santa Ana. Hay que coordinar con la Armada, hay visita con ellos en Mayo. 
Se compromete en julio y se obliga en octubre.</t>
  </si>
  <si>
    <t>Carimagua: $7.907 millones.  Obligan en diciembre. El equipo se produce en un año. Quedará listo la última semana de noviembre y en la primera semana de diciembre se hacen pruebas FAT y se paga en diciembre. 
Recursos disponibles $31.631.464 se adelanta proyecto para la instalación ADSB para la Isla de Malpelo por requerimiento de la Dirección Navegación Aérea como alterno a un daño en Santa Ana. Hay que coordinar con la Armada, hay visita con ellos en Mayo. 
Se compromete en julio y se obliga en octubre.</t>
  </si>
  <si>
    <t>N/A EN EJECUCION</t>
  </si>
  <si>
    <t>$389 millones: Adición contrato plantas telefónicas se obliga en julio.
En tramite de TP $4.390.000.000 para adquisición Banco de Notam.</t>
  </si>
  <si>
    <t xml:space="preserve"> Cat 3 $7.134 millones se obliga en septiembre, 
En Trámite de TP $4.500 millones Para adicionar al contrato 14000170-OK, vigente de CATII</t>
  </si>
  <si>
    <t>Se debe ajustar la columna: REQUIERE TRÁMITES PRESUPUESTALES ANTE LA OAP (VIGENCIAS FUTURAS, TRASLADOS). Lo anterior debido a que se requirieron trámites pptales.</t>
  </si>
  <si>
    <t>Reestructuración  de proyectos: Se encuentran en formulación por nuevos formatos implementados por la  secretaria administrativa , mas cotizaciones, nuevas directrices y necesidades planteadas con el equipo de bomberos.</t>
  </si>
  <si>
    <t>38 días</t>
  </si>
  <si>
    <t xml:space="preserve">Contratar servicios médicos y auxiliares de enfermería para las sanidades aeroportuarias de los aeropuertos operados por la U.A.E.A.C. </t>
  </si>
  <si>
    <t>Vigencias Futuras</t>
  </si>
  <si>
    <t>Seguimiento en segundo trimestre</t>
  </si>
  <si>
    <t>Se publicará en el mes de abril, en este momento se encuentra en proceso de revisión por área administrativa.</t>
  </si>
  <si>
    <t>Radicado en administrativa el 16 de marzo, fue devuelto para ajuste por nuevos formatos implementados por Dirección administrativa. Se requiere ajustar el cronograma.</t>
  </si>
  <si>
    <t>Radicado en administrativa el 18 de marzo, fue devuelto para ajuste por nuevos formatos implementados por Dirección administrativa. Se requiere ajustar el cronograma</t>
  </si>
  <si>
    <t>Radicado en administrativa el 23 de marzo, fue devuelto para ajuste por nuevos formatos implementados por Dirección administrativa. Se requiere ajustar el cronograma</t>
  </si>
  <si>
    <t>Radicado en administrativa el 22 de marzo, fue devuelto para ajuste por nuevos formatos implementados por Dirección administrativa. Se requiere ajustar el cronograma.</t>
  </si>
  <si>
    <t>CONTRATAR EL MANTENIMIENTO, ADECUACIÓN E IMPLEMENTACIÓN DE LA SALA TÉCNICA EN LA ESTACIÓN AERONÁUTICA DEL CENTRO DE AERONAVEGACIÓN DEL CARIBE</t>
  </si>
  <si>
    <t>BARRANQUILLA</t>
  </si>
  <si>
    <t xml:space="preserve">2016-04-11 </t>
  </si>
  <si>
    <t xml:space="preserve">MANTENIMIENTO DEL CERRAMIENTO EN ALAMBRE </t>
  </si>
  <si>
    <t>MAGANGUE</t>
  </si>
  <si>
    <t>MANTENIMIENTO ZONAS DE SEGURIDA Y LIMPIEZA DE CANALES DE LOS AEROPUERTO DE SAN ANDRES Y PROVIDENCIA</t>
  </si>
  <si>
    <t>SAN ANDRES Y PROVIDENCIA</t>
  </si>
  <si>
    <t>31 DE MARZO</t>
  </si>
  <si>
    <t>10/05/16- 10/08/16-30/12/16</t>
  </si>
  <si>
    <t xml:space="preserve">MANTENIMIENTO ZONAS DE SEGURIDA Y LIMPIEZA DE CANALES </t>
  </si>
  <si>
    <t>MOMPOX, MAGANGUE Y TOLU</t>
  </si>
  <si>
    <t>MANTENIMIENTO ZONAS DE SEGURIDA Y LIMPIEZA DE CANALES</t>
  </si>
  <si>
    <t>RIOHACHA, VALLEDUPAR Y AGUACHICA</t>
  </si>
  <si>
    <t>SANTA MARTA, BANCO Y PLATO</t>
  </si>
  <si>
    <t>MANTENIMIENTO DEL TERMINAL DEL MEDIANTE LA PINTURA INTERNA Y ADECUACION GENERAL DE BAÑOS PUBLICOS</t>
  </si>
  <si>
    <t>MANTENIMIENTO DE LA ESTACION DE BOMBEROS</t>
  </si>
  <si>
    <t>MANTENIMIENTO DE LAS NSTALACIONES HIDRAULICAS Y SANITARIAS</t>
  </si>
  <si>
    <t>TOLU</t>
  </si>
  <si>
    <t xml:space="preserve">CONTROL GEOTECNICO CONSISTENTE EN LIMPIEZA LOTES DE CARTAGENA </t>
  </si>
  <si>
    <t>CARTAGENA</t>
  </si>
  <si>
    <t>MANTO ZONAS VERDES Y CONTROL GEOTECNICO Y CASA EMISORA BQUILLA</t>
  </si>
  <si>
    <t>MANTENIMIENTO DE LA CASETA DE RESIDUOS SOLIDOS</t>
  </si>
  <si>
    <t>MOMPOX Y TOLU</t>
  </si>
  <si>
    <t>MANTENIMIENTO DEL AERA DE ARCHIVOS Y OFICINAS ADMINISTRATIVAS</t>
  </si>
  <si>
    <t>RIOHACHA Y TOLU</t>
  </si>
  <si>
    <t>0FICINAS AIS COM</t>
  </si>
  <si>
    <t>VALLEDUPAR</t>
  </si>
  <si>
    <t>MANTENIMIENTO OFICINAS DE MOMPOX</t>
  </si>
  <si>
    <t>MOMPOX</t>
  </si>
  <si>
    <t xml:space="preserve"> 213608003ADQUISICION DE COMBUSTIBLE (BOMBEROS)</t>
  </si>
  <si>
    <t>combustible maquina de bomberos de san andres y providencia</t>
  </si>
  <si>
    <t>combustible maquina de bomberos de Riohacha</t>
  </si>
  <si>
    <t xml:space="preserve">Riohacha </t>
  </si>
  <si>
    <t>combustible maquina de bomberos de santa marta</t>
  </si>
  <si>
    <t>santa marta</t>
  </si>
  <si>
    <t>combustible maquina de bomberos de valledupar</t>
  </si>
  <si>
    <t>valledupar</t>
  </si>
  <si>
    <t>combustible vehiculos sar de Barranquilla</t>
  </si>
  <si>
    <t>Barranquilla</t>
  </si>
  <si>
    <t>CONTRATAR EL MANTENIMIENTO DEL ASCENSOR DE LA TORRE DE CONTROL DEL AEROPUERTO ERNESTO CORTISSOZ</t>
  </si>
  <si>
    <t>14/03/2016, 5 ABRIL</t>
  </si>
  <si>
    <t>TRASLADO EQUIPOS TORRE NUEVA SANTA MARTA</t>
  </si>
  <si>
    <t>SANTA MARTA</t>
  </si>
  <si>
    <t>PUBLICADO</t>
  </si>
  <si>
    <t>FIBRA OPTICA TORRE DE CONTROL SALA TECNICA AEROPUERTO DE COROZAL</t>
  </si>
  <si>
    <t>COROZAL</t>
  </si>
  <si>
    <t>CONTRATAR LA ADQUISICIÓN DE BOMBILLERÍA PARA LAS ÁREAS PÚBLICAS DE LOS AEROPUERTOS DE LA REGIONAL ATLÁNTICO BAJO LA MODALIDAD DE OUTSOURCING</t>
  </si>
  <si>
    <t>REGIONAL ATLÁNTICO</t>
  </si>
  <si>
    <t>14/03/2016 EN EJECUCION</t>
  </si>
  <si>
    <t>CONTRATAR LA ADQUISICIÓN DE MATERIALES E INSUMOS AEROPORTUARIOS PARA LA REGIONAL ATLÁNTICO BAJO LA MODALIDAD DE OUTSOURCING</t>
  </si>
  <si>
    <t>BARRANAQUILLA</t>
  </si>
  <si>
    <t>14/03/2016 22 ABRIL</t>
  </si>
  <si>
    <t>CONTRATAR LA ADQUISICIÓN DE HERRAMIENTAS PARA EL MANTENIMIENTO DE SISTEMAS MECÁNICOS DE LA REGIONAL ATLÁNTICO</t>
  </si>
  <si>
    <t>CONTRATAR LA ADQUISICIÓN DE ELEMENTOS FUNGIBLES PARA EL MANTENIMIENTO DE EQUIPOS ELÉCTRICOS BAJO LA MODALIDAD DE OUTSOURCING</t>
  </si>
  <si>
    <t>ENLACE MICRO-ONDAS BARANQUILLA CERRO KENNEDY</t>
  </si>
  <si>
    <t>KEMEDY</t>
  </si>
  <si>
    <t xml:space="preserve">15/04/2016, ABRIL 30  </t>
  </si>
  <si>
    <t>FIBRA OPTICA TORRE DE CONTROL SALA TECNICA AEROPUERTO DE COROZAL cambia por manto sistemas de telefonia de la regional</t>
  </si>
  <si>
    <t>15/04/2016 1 DE ABRIL</t>
  </si>
  <si>
    <t>MANTENIMIENTO VOR MAGANGUE</t>
  </si>
  <si>
    <t>15/04/2016, 29 ABRIL</t>
  </si>
  <si>
    <t>MANTENIMIENTO VOR SEVILLANO</t>
  </si>
  <si>
    <t>SEVILLANO</t>
  </si>
  <si>
    <t>MANTENIMIENTO VOR RIOHACHA</t>
  </si>
  <si>
    <t>RIOHACHA</t>
  </si>
  <si>
    <t>MANTENIMIENTO VOR COROZAL</t>
  </si>
  <si>
    <t>MANTENIMIENTO VOR LA PAZ</t>
  </si>
  <si>
    <t>LA PAZ</t>
  </si>
  <si>
    <t>MANTENIMIENTO VOR EL BANCO</t>
  </si>
  <si>
    <t xml:space="preserve">EL BANCO </t>
  </si>
  <si>
    <t>15/04/2016 29 ABRIL</t>
  </si>
  <si>
    <t>MANTENIMIENTO SISTEMAS DE ENERGIA DE CERRO MACO</t>
  </si>
  <si>
    <t>MACO</t>
  </si>
  <si>
    <t>15/04/2016 28 ABRIL</t>
  </si>
  <si>
    <t>MANTENIMIENTO SISTEMAS DE ENERGIA DE CERRO TUBARA</t>
  </si>
  <si>
    <t>TUBARA</t>
  </si>
  <si>
    <t>15/04/2016 MAYO 6</t>
  </si>
  <si>
    <t>TRASLADO PLANTA ELECTRICA CERRO KENNEDY Y SEVILLANO</t>
  </si>
  <si>
    <t>KENEDY Y SEVILLANO</t>
  </si>
  <si>
    <t>15/04/2016 5 ABRIL</t>
  </si>
  <si>
    <t>MANTENIMIENTO AIRE ACONDICIONADO REGIONAL</t>
  </si>
  <si>
    <t>15/04/2016 , 29 ABRIL</t>
  </si>
  <si>
    <t>MANTENIMIENTO SISTEMA ELECTRICO CERRO KENEDY</t>
  </si>
  <si>
    <t>KENEDY</t>
  </si>
  <si>
    <t>15/04/2016 ABRIL 29</t>
  </si>
  <si>
    <t>MANTENIMIENTO SISTEMAS DE UPS SALA TECNICA CARTAGENA</t>
  </si>
  <si>
    <t>MANTENIMIENTO SUBESTACION ELECTRICA BOMBERO VALLEDUPAR</t>
  </si>
  <si>
    <t>MANTENIMIENTO VEHICULOS REGIONAL ATLANTICO</t>
  </si>
  <si>
    <t>15/04/2016, ABRIL 29</t>
  </si>
  <si>
    <t>CONTRATAR EL SUMINISTRO DE COMBUSTIBLE DESTINADO A LOS VEHÍCULOS DE SOPORTE TÉCNICO DE LA REGIONAL ATLÁNTICO CON BASE EN BARRANQUILLA, INCLUYE EL SUMINISTRO DE LUBRICANTES</t>
  </si>
  <si>
    <t>2016-02-15</t>
  </si>
  <si>
    <t xml:space="preserve">2016-02-29 </t>
  </si>
  <si>
    <t>CONTRATAR EL SUMINISTRO DE COMBUSTIBLE DESTINADO A LOS GRUPOS ELECTRÓGENOS, VEHÍCULOS DE INSPECCIÓN DE RAMPA Y VEHÍCULOS DE SOPORTE TÉCNICO UBICADOS EN EL AEROPUERTO DE SAN ANDRÉS ISLA</t>
  </si>
  <si>
    <t xml:space="preserve">SAN ANDRES </t>
  </si>
  <si>
    <t>CONTRATAR EL SUMINISTRO DE COMBUSTIBLE DESTINADO AL GRUPO ELECTRÓGENO DE LA CASA EMISORA</t>
  </si>
  <si>
    <t>CONTRATAR EL SUMINISTRO DE COMBUSTIBLE DESTINADO AL GRUPO ELECTRÓGENO DE LA ESTACIÓN DE RADIOAYUDAS DE POLONUEVO</t>
  </si>
  <si>
    <t>POLONUEVO</t>
  </si>
  <si>
    <t>CONTRATAR EL SUMINISTRO DE COMBUSTIBLE DESTINADO AL GRUPO ELECTRÓGENO DE LA ESTACIÓN DE RADIOAYUDA DE SEVILLANO</t>
  </si>
  <si>
    <t>CONTRATAR EL SUMINISTRO DE COMBUSTIBLE DESTINADO A LOS GRUPOS ELECTRÓGENOS DE LA ESTACIÓN DE COMUNICACIONES DE CERRO KENNEDY</t>
  </si>
  <si>
    <t>CONTRATAR EL SUMINISTRO DE COMBUSTIBLE DESTINADO A LOS GRUPOS ELECTRÓGENOS DE CERRO MACO</t>
  </si>
  <si>
    <t>CONTRATAR EL SUMINISTRO DE COMBUSTIBLE DESTINADO A LOS GRUPOS ELECTRÓGENOS DE LA ESTACIÓN RADAR DE TUBARA</t>
  </si>
  <si>
    <t>CONTRATAR EL SUMINISTRO DE COMBUSTIBLE DESTINADO A LOS GRUPOS ELECTRÓGENOS DE LA ESTACIÓN VOR DE COROZAL</t>
  </si>
  <si>
    <t>CONTRATAR EL SUMINISTRO DE COMBUSTIBLE DESTINADO A LOS GRUPOS ELECTRÓGENOS DE LA ESTACIÓN DE RADIOAYUDAS DE MAGANGUÉ</t>
  </si>
  <si>
    <t>CONTRATAR EL SUMINISTRO DE COMBUSTIBLE DESTINADO AL GRUPO ELECTRÓGENO DEL AEROPUERTO GOLFO DE MORROSQUILLO</t>
  </si>
  <si>
    <t>CONTRATAR EL SUMINISTRO DE COMBUSTIBLE DESTINADO A LOS GRUPOS ELECTRÓGENOS DE LAS ESTACIÓN DE RADIOAYUDAS DE PARICUICA</t>
  </si>
  <si>
    <t>PARICUICA</t>
  </si>
  <si>
    <t>CONTRATAR EL SUMINISTRO DE COMBUSTIBLE DESTINADO A LOS GRUPOS ELECTRÓGENOS DE LA ESTACIÓN DE RADIOAYUDAS DE LA PAZ</t>
  </si>
  <si>
    <t>CONTRATAR LA ADQUISICIÓN DE LUBRICANTES E INSUMOS PARA LOS GRUPOS ELECTRÓGENOS ADSCRITOS AL GRUPO DE SOPORTE TÉCNICO DE LA REGIONAL ATLÁNTICO</t>
  </si>
  <si>
    <t>CONTRATAR EL SUMINISTRO DE COMBUSTIBLE DESTINADO A LOS GRUPOS ELECTRÓGENOS DEL AEROPUERTO Y ESTACIÓN DE EL BANCO</t>
  </si>
  <si>
    <t>CONTRATAR EL SUMINISTRO DE COMBUSTIBLE DESTINADO A LOS VEHÍCULOS ASIGNADOS AL GRUPO DE SOPORTE TÉCNICO DE LA REGIONAL ATLÁNTICO CON BASE EN SANTA MARTA</t>
  </si>
  <si>
    <t>ADQUISICION DE ACEITES Y LUBRICANTES</t>
  </si>
  <si>
    <t>PAPEL FDP</t>
  </si>
  <si>
    <t xml:space="preserve">REPUESTOS ELECTRICOS PARA LA REGIONAL  </t>
  </si>
  <si>
    <t xml:space="preserve">RESPUESTOS ELECTRONICOS  PARA LA REGIONAL </t>
  </si>
  <si>
    <t>REPUESTOS AYUDAS VISUALES</t>
  </si>
  <si>
    <t>REPUESTOS DE BATERIAS</t>
  </si>
  <si>
    <t xml:space="preserve">REPUESTOS PROMINA </t>
  </si>
  <si>
    <t>32060831 ADQUISICION DE EQUIPOS Y SERVICIOS MEDICOS</t>
  </si>
  <si>
    <t>MANTENIMIENTO DE EQUPOS MEDICOS</t>
  </si>
  <si>
    <t>SAN ANDRES</t>
  </si>
  <si>
    <t>ABRIL 29 DE 2016</t>
  </si>
  <si>
    <t>MANTENIMIENTO DE AMBULANCIAS</t>
  </si>
  <si>
    <t xml:space="preserve">30/04/2016, </t>
  </si>
  <si>
    <t>ABRIL 29 DE 2017</t>
  </si>
  <si>
    <t>MATERIALES E INSUMOS PARA AMUBLANCIAS</t>
  </si>
  <si>
    <t>ABRIL 29 DE 2018</t>
  </si>
  <si>
    <t xml:space="preserve">32060834 ADQUISICION SERVICIOS DE SEGURIDAD </t>
  </si>
  <si>
    <t xml:space="preserve">CONTRATAR LOS SERVICIOS DE VIGILANCIA TECNICA DESTINADOS A LAS INSTLACIONES DE LA ESTACION AERONAUTICA CAC. </t>
  </si>
  <si>
    <t>CONTRATAR LOS SERVICIOS DE VIGILANCIA TECNICA DESTINADOS A LAS INSTLACIONES DEKENEDY</t>
  </si>
  <si>
    <t>3206081 APLICACIÓN PROGRAMAS DE SALUD OCUPACIONAL</t>
  </si>
  <si>
    <t>CONTRATAR ADQUISICIÓN DE ELEMENTOS DE PROTECCION PERSONAL PARA LOS FUNCIONARIOS PERTENECIENTES A LA REGIONAL ATLANTICO.</t>
  </si>
  <si>
    <t>Aeropuertos Regional Atlántico</t>
  </si>
  <si>
    <t>CONTRATAR LA ADQUISICIÓN DE EQUIPOS DE APOYO AL PROGRAMA DE SALUD OCUPACIONAL PARA LOS AEROPUERTOS DE LA REGIONAL ATLÁNTICO</t>
  </si>
  <si>
    <t>Barranquilla
Santa Marta
San Andres
Providencia
Valledupar
Riohacha</t>
  </si>
  <si>
    <t>CONTRATAR EL MANTENIMIENTO DE LOS EQUIPOS DE APOYO AL PROGRAMA DE SALUD OCUPACIONAL DE LOS GIMNASIOS DE LOS AEROPUERTOS DE BARRANQUILLA, CARTAGENA, SANTA MARTA Y VALLEDUPAR</t>
  </si>
  <si>
    <t>Barranquilla
Santa Marta
Valledupar
Riohacha</t>
  </si>
  <si>
    <t>1 DE ABRIL</t>
  </si>
  <si>
    <t>CONTRATAR  ADQUISICIÓN DE ELEMENTOS DE CONFORT PARA LOS FUNCIONARIOS DE LOS AEROPUERTOS ADSCRIPTOS A LA REGIONAL ATLÁNTICO</t>
  </si>
  <si>
    <t>15/04/2016, 1 DE ABRIL</t>
  </si>
  <si>
    <t>CONTRATAR LA ADQUISICIÓN DE EQUIPOS Y ELEMENTOS DE PRIMEROS AUXILIOS PARA LAS BRIGADAS DE EMERGENCIA DE LA REGIONAL ATLANTICO</t>
  </si>
  <si>
    <t>15/04/2016 ABRIL 28</t>
  </si>
  <si>
    <t>CONTRATAR LA ADQUISICIÓN DE SEÑALIZACION DE EMERGENCIA PARA LAS AREAS DE TRABAJO DEL AEROPUERTO ERNESTO CORTISSOZ DE BARRANQUILLA</t>
  </si>
  <si>
    <t>15/04/2016, ABRIL 28</t>
  </si>
  <si>
    <t xml:space="preserve">CONTRATAR LA ACTIVIDADES Y TALLERES PARA LA INTERVENCIÓN Y FORTALECIMIENTO DEL CLIMA LABORAL DE LA DIRECCIÓN REGIONAL ATLÁNTICO Y AEROPUERTO SANTA MARTA   </t>
  </si>
  <si>
    <t>Barranquilla
Santa Marta</t>
  </si>
  <si>
    <t>15/04/2016 1 ABRIL</t>
  </si>
  <si>
    <t>CONTRATAR LA INTERVENCIÓN DE LOS FACTORES DE RIESGO PSICOSOCIAL A LOS FUNCIONARIOS DE LOS AEROPUERTOS DE BARRANQUILLA, CARTAGENA, SANTA MARTA, VALLEDUPAR, SAN ANDRÉS, PROVIDENCIA, RIOHACHA, TOLÚ Y COROZAL,  DANDO ALCANCE AL PROGRAMA  DE VIGILANCIA EPIDEMIOLÓGICA DE LA ENTIDAD</t>
  </si>
  <si>
    <t>15/04/2016 ABRIL 21</t>
  </si>
  <si>
    <t>CONTRATAR LA ADQUISICION DE SERVICIOS MEDICOS PARA DAR APOYO AL PROGRAMA DE SALUD OCUPACIONAL EN LOS AEROPUERTOS Y ESTACIONES DE LA REGIONAL ATLANTICO</t>
  </si>
  <si>
    <t>22/04/2016 ABRIL 29</t>
  </si>
  <si>
    <t>CONTRATAR LA ADQUISICIÓN DE SERVICIOS DE ACONDICIONAMIENTO FISICO, PARA DAR APOYO AL PROGRAMA DE SALUD OCUPACIONAL  EN LOS AEROPUERTOS ERNESTO CORTISSOZ DE BARRANQUILLA Y RAFAEL NUÑEZ DE CARTAGENA</t>
  </si>
  <si>
    <t>Barranquilla
Cartagena</t>
  </si>
  <si>
    <t xml:space="preserve">18/03/2016,  </t>
  </si>
  <si>
    <t>15/04/2016 ABRIL 1</t>
  </si>
  <si>
    <t>Apoyo logistico para el equipo de Sotfboll de Barranquilla</t>
  </si>
  <si>
    <t xml:space="preserve">18/03/2016, </t>
  </si>
  <si>
    <t>Contratar el Evento Deportivo del Aeropuerto de Tolu</t>
  </si>
  <si>
    <t>Tolu</t>
  </si>
  <si>
    <t>Contratar el Evento Deportivo del Aeropuerto de Corozal</t>
  </si>
  <si>
    <t>Corozal</t>
  </si>
  <si>
    <t>18/03/2016 ABRIL 11</t>
  </si>
  <si>
    <t>Contratar el Apoyo Logistico para los equipo de Futboll</t>
  </si>
  <si>
    <t xml:space="preserve">Contratar la adquisicion de Ropa , Accesorios y elementos Deportivos para los funcionarios de los Aeropuertos de la Regional Atlantico </t>
  </si>
  <si>
    <t>Barranquilla, Santa Marta, El Banco, Plato, Cartagena, Magangue, Mompox, Valleduapr, Aguachica, Riohacha, San Andres y providencia, Corozal y Tolu</t>
  </si>
  <si>
    <t>Contratar el Evento Deportivo del Aeropuerto de Valleduapar y Aguachica</t>
  </si>
  <si>
    <t>Valledupar y Aguachica</t>
  </si>
  <si>
    <t>Contratar el Evento Deportivo del Aeropuerto de San Andres islas y Providencia</t>
  </si>
  <si>
    <t>San Andres Isala y Providencia</t>
  </si>
  <si>
    <t>Contratar el Evento Deportivo del Aeropuerto de Riohacha</t>
  </si>
  <si>
    <t>Riohacha</t>
  </si>
  <si>
    <t>Contratar el Evento Deportivo del Aeropuerto de Cartagena, Mompox y Magangue</t>
  </si>
  <si>
    <t>Cartagena, Mompox y Magangue</t>
  </si>
  <si>
    <t>Contratar el Evento Deportivo para el Aeropuerto de Santa Marta El Banco y Plato</t>
  </si>
  <si>
    <t>Santa Marta El Banco y Plato</t>
  </si>
  <si>
    <t>Contratar las Vacaciones Recreativas  del Aeropuerto de Tolu</t>
  </si>
  <si>
    <t>Contratar las Vacaciones Recreativas para el Aeropuerto de Corozal</t>
  </si>
  <si>
    <t>Contratar las Vacaciones recreativas de mitad y fin de año para los hijos de los funcionarios de la Dirección Regional Atlántico con sede en Barranquilla</t>
  </si>
  <si>
    <t>Contratar las actividades consistente en Vacacions Recreativas para elAeropuerto de Valledupar y Aguachica</t>
  </si>
  <si>
    <t>Contratar las actividades consistente en Vacaciones Recreativas para el Aeropuerto de San Andres Islas y Providencia</t>
  </si>
  <si>
    <t>San Andres Islas y Providencia</t>
  </si>
  <si>
    <t>Contratar las actividades consistente en Vacaciones Recreativas para el Aeropuerto de Riohacha</t>
  </si>
  <si>
    <t>Contratar las actividades consistente en Vacacions Recreativas para elAeropuerto de Cartagena, Mompox y Magangue</t>
  </si>
  <si>
    <t>Contratar las actividades consistente en Vacacions Recreativas para elAeropuerto de Santa Marta</t>
  </si>
  <si>
    <t>Contratar el Taller a funcionarios proximos a pensionarse de Tolu</t>
  </si>
  <si>
    <t>Contratar el Taller a funcionarios proximos a pensionarse de Corozal</t>
  </si>
  <si>
    <t>Contratar el Taller a funcionarios de la Dirección Regional Atlantico con sede en Barranquilla</t>
  </si>
  <si>
    <t>Contratar el Taller a funcionarios proximos a pensionarse del Aeropuerto de Valledupar y Aguchica</t>
  </si>
  <si>
    <t>Valledupar y Agucahica</t>
  </si>
  <si>
    <t>Contratar el Taller a Funcionarios Proximos a Pensionarse</t>
  </si>
  <si>
    <t>Contratar el Taller a funcionarios Proximos a pensionarse del Aeropuerto de Riohacha</t>
  </si>
  <si>
    <t>Contratar el Taller a funcionarios Proximos a pensionarse el Aeropuerto de Cartagena, Mompox y Magangue</t>
  </si>
  <si>
    <t>Contratar el Taller a funcionarios proximos a pensionarse del Aeropuerto de Santa Marta el Banco y Plato</t>
  </si>
  <si>
    <t>Dotacion Cabañas Santa Marta</t>
  </si>
  <si>
    <t>Santa Marta</t>
  </si>
  <si>
    <t>51060817 CONTROL OPERACIONAL PARA GARANTIZAR LA SEGURIDAD AEREA</t>
  </si>
  <si>
    <r>
      <t>CONTRATAR A UN MEDICO EXAMINADOR ESPECIALISTA EN MEDICINA DE AVIACION PARA LOS EXAMENES Y CERTIFICACION AEROMEDICA DEL PERSONAL AERONAUTICO (</t>
    </r>
    <r>
      <rPr>
        <b/>
        <i/>
        <sz val="10"/>
        <rFont val="Arial"/>
        <family val="2"/>
      </rPr>
      <t>CONTROLADORES DE TRANSITO AEREO, BOMBEROS AERONAUTICO Y OPERADORES DE ESTACIONES AERONAUTICAS</t>
    </r>
    <r>
      <rPr>
        <b/>
        <sz val="10"/>
        <rFont val="Arial"/>
        <family val="2"/>
      </rPr>
      <t>) DE LA DIRECCION REGIONAL ATLANTICO</t>
    </r>
  </si>
  <si>
    <t>AEROPUERTOS REGIONAL ATLANTICO.</t>
  </si>
  <si>
    <t>saldo para un proyecto con el mismo objeto para el segundo semestre pero deben completarse recursos por valor de  $20.000.000 los cuales fueron solicitados a la dependencia pertinente.</t>
  </si>
  <si>
    <t>COMBUSTIBLE VEHICULOS SEGURIDAD AEREAS</t>
  </si>
  <si>
    <t>15/04/2016 15 ABRIL</t>
  </si>
  <si>
    <t>MANTENIMIENTO VEHICULOS INSPECCION SEGURIDAD AEREA</t>
  </si>
  <si>
    <t>15/04/2016 ABRIL 22</t>
  </si>
  <si>
    <t>Se debe ajustar el cronograma, lo ejecutan las regionales</t>
  </si>
  <si>
    <t>la regional ha cumplido con las fechas programadas en el cronograma a 31 de mazo del 2016</t>
  </si>
  <si>
    <t xml:space="preserve">Este rubro debe ser incorporado en la SSA,debido a su naturalez actual. E incorporar para la  contratación actual con la apropiación correspondiente y la que termina en </t>
  </si>
  <si>
    <t>si</t>
  </si>
  <si>
    <t xml:space="preserve">no </t>
  </si>
  <si>
    <t>por observacion procesos</t>
  </si>
  <si>
    <t>se declaro desierto</t>
  </si>
  <si>
    <t>demora en entrega del proyecto</t>
  </si>
  <si>
    <t>A LA FECHA  DE CORTE SE ENCONTRABA EN ETAPA PRECONTRACTUAL</t>
  </si>
  <si>
    <t>Ajustar el cronograma porque tiene VF y  no se refleja cronograma para los recursos disponibles de la presente vigencia</t>
  </si>
  <si>
    <t>Se debe ajustar cronograma y desagregar regionales</t>
  </si>
  <si>
    <t>Observación</t>
  </si>
  <si>
    <t>AERONAUTICA CIVIL
Cronogramas de Inversión/Regional Antioquia 2016
Dependencia: BIENESTAR SOCIAL</t>
  </si>
  <si>
    <t>VACACIONES RECREATIVAS HIJOS DE FUNCIONARIOS</t>
  </si>
  <si>
    <t>Contratar la realización de vacaciones recreativas para los hijos de funcionarios de aeropuertos de la Regional Antioquia</t>
  </si>
  <si>
    <t>Rionegro, Medellin, Amalfi, Otu, Urrao, Bahia Solano, Condoto, Carepa, Quibdo, Monteria, Manizalez, Puerto Berrio.</t>
  </si>
  <si>
    <t>Estudios Previos</t>
  </si>
  <si>
    <t xml:space="preserve">REALIZACION DE EVENTOS DEPORTIVOS Y DOTACION </t>
  </si>
  <si>
    <t xml:space="preserve">Contratar el desarrollo de programas de Bienestar Social a  través de eventos deportivos, recreativos,  incluyendo suministro de elementos e implementos deportivos,  apoyo a la participacion en cursos y práctica libre deportiva dirigidos al funcionario y su núcleo familiar. </t>
  </si>
  <si>
    <t>PREPARACION PREPENSIONADOS</t>
  </si>
  <si>
    <t>Contratar  seminarios y talleres para la preparación al nuevo estilo de vida del futuro pensionado invlolucrando su conyugue de la Regional Antioquia e integracion familiar.</t>
  </si>
  <si>
    <t xml:space="preserve">Dotación de elementos que se utilicen  en el centro vacacional de Rionegro entre otros. </t>
  </si>
  <si>
    <t>Rionegro</t>
  </si>
  <si>
    <t>CDP - pendiente por publicar</t>
  </si>
  <si>
    <t>CLIMA LABORAL</t>
  </si>
  <si>
    <t>Contratar talleres como intervención y fortalecimiento del clima laboral  de la Regional Antioquia</t>
  </si>
  <si>
    <t>Febrero de 2016</t>
  </si>
  <si>
    <t>AERONAUTICA CIVIL
Cronogramas de Inversión
Dependencia: AMBIENTAL</t>
  </si>
  <si>
    <t>MANTENIMIENTO   SISTEMAS  DE TRATAMIENTO DE AGUAS</t>
  </si>
  <si>
    <t>Contratar el mantenimiento se los sistemas de tratamiento de agua potable y residual de  los aeropuertos de la Regional Antioquia</t>
  </si>
  <si>
    <t>Rionegro, Medellin, Amalfi, Otu, Urrao,  Condoto, Carepa,, Puerto Berrio.</t>
  </si>
  <si>
    <t>Abril de 2016</t>
  </si>
  <si>
    <t>En espera de traslado presupuestal</t>
  </si>
  <si>
    <t>MANTENIMIENTO DE   SISTEMAS  DE MANEJO Y DISPOSICIÓN  DE RESIDUOS SÓLIDOS.</t>
  </si>
  <si>
    <t xml:space="preserve">Contratar el mantenimiento  de la caseta de residuos sólidos del aeropuerto de Otu Remedios </t>
  </si>
  <si>
    <t>Otu Remedios</t>
  </si>
  <si>
    <t>Los recursos se trasladaron al rubro del sistema de tratamiento de aguas</t>
  </si>
  <si>
    <t>MANTENIMIENTO DE INSTALACIONES HIDRAULICAS Y SANITARIAS</t>
  </si>
  <si>
    <t>Contratar el mantenimiento de ls instalaciones hidraulicas y sanitarias  l de  los aeropuertos de la Regional Antioquia</t>
  </si>
  <si>
    <t>Proceso N°30016010 publicado.</t>
  </si>
  <si>
    <t>PROGRAMAS DE CONTROL GEOTECNICO</t>
  </si>
  <si>
    <t>Contratar el mantenimiento paisajistico  de  los aeropuertos de la Regional Antioquia</t>
  </si>
  <si>
    <t>En  espera de Resolución de tala de árboles  por parte de la Coorporación CORNARE.</t>
  </si>
  <si>
    <t>MATERIALES E INSUMOS PARA EL FUNCIONAMIENTO DE LA INFRAESTRUCTURA AMBIENTAL</t>
  </si>
  <si>
    <t>Contratar  la adquisición de insumos químicos  de  los aeropuertos de la Regional Antioquia</t>
  </si>
  <si>
    <t>Agosto de 2016</t>
  </si>
  <si>
    <t xml:space="preserve">No </t>
  </si>
  <si>
    <t>No asignaron presupuesto para esta actividad</t>
  </si>
  <si>
    <t>ELABORACIÓN DE PROGRAMAS DE MONITOREO DE CALIDAD DE AGUAS, AIRE, RUIDO Y MANEJO DE RESIDUOS SÓLIDOS</t>
  </si>
  <si>
    <t xml:space="preserve">Contratar los monitoreos de agua potable y residual de los aeropuertos El Rio de Amalfi y Otú Remedios. </t>
  </si>
  <si>
    <t>Amalfi, Otu.</t>
  </si>
  <si>
    <t>AERONAUTICA CIVIL
Cronogramas de Inversión
Dependencia: Desarrollo Aeroportuario</t>
  </si>
  <si>
    <t>RUBRO PRESUPUESTAL: 113608204 MANTENIMIENTO GENERAL INFRAESTRUCTURA ESTACIONES AERONÁUTICAS</t>
  </si>
  <si>
    <t>Estaciones Regional Antioquia</t>
  </si>
  <si>
    <t>MANTENIMIENTO Y CONSERVACIÓN DE LA INFRAESTRUCTURA AEROPORTUARIA</t>
  </si>
  <si>
    <t>MANTENIMIENTO DE CERRAMIENTOS.</t>
  </si>
  <si>
    <t>Mantenimiento del cerramiento del aeropuerto Reyes Murillo de Nuqui - Chocó</t>
  </si>
  <si>
    <t>Reyes Murillo de Nuqui - Chocó</t>
  </si>
  <si>
    <t>Mantenimiento del cerramiento del aeropuerto Berastegui de Cienaga de Oro - Cordoba</t>
  </si>
  <si>
    <t>Berastegui de Cienaga de Oro - Cordoba</t>
  </si>
  <si>
    <t>Mantenimiento del cerramiento del aeropuerto Morela de Puerto Berrio - Antioquia</t>
  </si>
  <si>
    <t>Morela de Puerto Berrio - Antioquia</t>
  </si>
  <si>
    <t>Mantenimiento del cerramiento del aeropuerto El Pindo de Montelibano - Cordoba</t>
  </si>
  <si>
    <t>El Pindo de Montelibano - Cordoba</t>
  </si>
  <si>
    <t>Contratar el Mantenimiento de las zonas seguridad y canales de los aeropuertos Morela de Puerto Berrio - Antioquia y Gustavo Rojas Pinilla de Cimitarra - Santander</t>
  </si>
  <si>
    <t>Mórela de Puerto Berrio - Antioquia y Gustavo Rojas Pinilla de Cimitarra - Santander</t>
  </si>
  <si>
    <t>Contratar el Mantenimiento de las zonas seguridad y canales de los aeropuertos Alberto Jaramillo Sanchez de Otú – Remedios - Antioquia y El Río de Amalfi - Antioquia</t>
  </si>
  <si>
    <t>Alberto Jaramillo Sanchez de Otú – Remedios - Antioquia y El Río de Amalfi - Antioquia</t>
  </si>
  <si>
    <t>Contratar el Mantenimiento de las zonas seguridad y canales del aeropuerto Mandinga de Condoto - Chocó y José María Córdova de Rionegro - Antioquia</t>
  </si>
  <si>
    <t>José María Córdova de Rionegro - Antioquia</t>
  </si>
  <si>
    <t>Contratar el Mantenimiento de las zonas seguridad y canales de los aeropuertos Reyes Murillo de Nuqui - Chocó y Alí Piedrahita de Urrao - Antioquia</t>
  </si>
  <si>
    <t>Reyes Murillo de Nuqui - Chocó y Alí Piedrahita de Urrao - Antioquia</t>
  </si>
  <si>
    <t>Contratar el Mantenimiento de las zonas seguridad y canales de los aeropuertos Berastegui de Cienaga de Oro - Cordoba y El Pindo de Montelibano - Cordoba</t>
  </si>
  <si>
    <t xml:space="preserve">Berastegui de Ciénaga de Oro de Cordoba y El Pindo de Montelibano - Cordoba
</t>
  </si>
  <si>
    <t>Mantenimiento del teminal del aeropuerto El Pindo de Montelibano - Cordoba, Gustavo Rojas Pinilla de Cimitarra - Santander, Alberto Jaramillo Sanchez de Otú – Remedios - Antioquia</t>
  </si>
  <si>
    <t>El Pindo de Montelibano - Cordoba, Gustavo Rojas Pinilla de Cimitarra - Santander, Alberto Jaramillo Sanchez de Otú – Remedios - Antioquia</t>
  </si>
  <si>
    <t>MEJORAMIENTO Y MANTENIMIENTO DE LA INFRAESTRUCTURA ADMINISTRATIVA A NIVEL NACIONAL</t>
  </si>
  <si>
    <t>Mantenimiento de las instalaciones administrativas de la AEROCIVIL en el aeropuerto Olaya Herreya de Medellín - Antioquia ES RIONEGRO</t>
  </si>
  <si>
    <t>Mantenimiento de las instalaciones administrativas de la AEROCIVIL en el aeropuerto José María Córdova de Rionegro - Antioquia, ES OLAYA HERRERA</t>
  </si>
  <si>
    <t>Olaya Herreya de Medellín - Antioquia</t>
  </si>
  <si>
    <t>Mantenimiento de las instalaciones administrativas de la AEROCIVIL en el aeropuerto Antonio Roldan Betancur de Carepa - Antioquia</t>
  </si>
  <si>
    <t>Antonio Roldan Betancur de Carepa - Antioquia</t>
  </si>
  <si>
    <t>Mantenimiento de las instalaciones administrativas de la AEROCIVIL en el aeropuerto El Caraño de Quibdó - Chocó</t>
  </si>
  <si>
    <t>El Caraño de Quibdó - Chocó</t>
  </si>
  <si>
    <t>AERONAUTICA CIVIL
Cronogramas de Inversión
Dependencia: SALUD OCUPACIONAL</t>
  </si>
  <si>
    <t>Adquisición de los elementos de protección personal.</t>
  </si>
  <si>
    <t>Regional Antioquia</t>
  </si>
  <si>
    <t>Junio</t>
  </si>
  <si>
    <t>Por adjudicar</t>
  </si>
  <si>
    <t>Mantenimiento de Equiposde S.O.</t>
  </si>
  <si>
    <t>Adquisición de servicios Médicos para el programa de Salud Ocupacional.</t>
  </si>
  <si>
    <t>Adjudicado</t>
  </si>
  <si>
    <t>Programas de Intervención en vigilancia Epidemiológicas</t>
  </si>
  <si>
    <t>Para CDP</t>
  </si>
  <si>
    <t>Servicios de Acondicionamiento físico en las instalaciones de la Entidad.</t>
  </si>
  <si>
    <t>Noviembe</t>
  </si>
  <si>
    <t>Adquisición de Botoquines  e Insumos para botiquines</t>
  </si>
  <si>
    <t>Julio</t>
  </si>
  <si>
    <t>Estudio de Mercado</t>
  </si>
  <si>
    <t>Contratación de las actividades de señalización y demarcación.</t>
  </si>
  <si>
    <t>AERONAUTICA CIVIL
Cronogramas de Inversión
Dependencia: Certificación Aeromédica Especial de personal Aeronáutico</t>
  </si>
  <si>
    <t>CERTIFICACION AEROMÉDICA ESPECIAL DEL PERSONAL AERONÁUTICO</t>
  </si>
  <si>
    <t>Contratar La Certificación Aeromédica Especial Del Personal Aeronáutico: Controladores De Tránsito Aéreo Y Operadores De Estación Aeronáutica De La Regional Antioquia</t>
  </si>
  <si>
    <t>Adjudicado, Ejecución iniciada el 23 de marzo de 2016</t>
  </si>
  <si>
    <t xml:space="preserve">AERONAUTICA CIVIL
Cronogramas de Inversión
Dependencia:  Control Operacional para Garantizar la Seguridad Aérea </t>
  </si>
  <si>
    <t>SUMINISTRO DE COMBUSTIBLE PARA LOS VEHICULOS DE INSPECCION Y CONTROL OPERACIONAL DE LA REGIONAL ANTIOQUIA</t>
  </si>
  <si>
    <t>Adquisición de combustible para vehiculos de Inspección y control operacional</t>
  </si>
  <si>
    <t>En Proceso precontractual</t>
  </si>
  <si>
    <t>MANTENIMIENTO PREVENTIVO Y CORRESCTIVO DE VEHICULOS DE INSPECCION Y CONTROL OPERACIONAL.</t>
  </si>
  <si>
    <t>Mantenimiento preventivo para los vehiculos de  Inspectores y Control operacional</t>
  </si>
  <si>
    <t>AERONAUTICA CIVIL
Cronogramas de Inversión
Dependencia:  Soporte Técnico</t>
  </si>
  <si>
    <t>ADQUISICION DE ACCESORIOS PARA REDES DE COMUNICACIÓN WAN Y LAN</t>
  </si>
  <si>
    <t>Adquisición de Auriculares para controladores de Tránsito Aéreo</t>
  </si>
  <si>
    <t>Todas  las  Torres  de  Control</t>
  </si>
  <si>
    <t>No colocaron presupuesto</t>
  </si>
  <si>
    <t>Mantenimiento  Aires Acondicionados</t>
  </si>
  <si>
    <t>Tods las Estaciones  y  Aeropuertos de la   Regional</t>
  </si>
  <si>
    <t>Mantenimiento ascensores</t>
  </si>
  <si>
    <t>Quibdó, Carepa</t>
  </si>
  <si>
    <t>BOMBILLERIA AREAS PUBLICAS AEROPUERTOS ASOCIADOS CON LA OPERACIÓN AEREA</t>
  </si>
  <si>
    <t>Adquisición de bombillos tipo Led para continuar con el cambio de tecnología a estaciones y aeropuertos</t>
  </si>
  <si>
    <t>Tods las   Estaciones  y  Aeropuertos  de la  Regional</t>
  </si>
  <si>
    <t>Para publicar el 11 abril</t>
  </si>
  <si>
    <t>ADQUISICION MATERIALES E INSUMOS AEROPORTUARIOS.</t>
  </si>
  <si>
    <t>Adquisición de aceites y pintura</t>
  </si>
  <si>
    <t>Todas la Estaciones y Aeropuertos de la Regional.</t>
  </si>
  <si>
    <t>ADQUISICION DE HERRAMIENTAS, ELEMENTOS Y MATERIALES PARA EL MANTENIMIENTO DE EQUIPOS Y SISTEMAS MECANICOS.</t>
  </si>
  <si>
    <t>Adquisición de herramientas para mantenimiento.</t>
  </si>
  <si>
    <t>Todas la Estaciones y aeropuertos de la Regional.</t>
  </si>
  <si>
    <t xml:space="preserve">Adquisición de cables eléctricos, bombillas ayudas visuales </t>
  </si>
  <si>
    <t>ADQUISICION, INSTALACION,CALIBRACION, PRUEBA, Y PUESTA EN SERVICIO DE EQUIPOS PARA LOS SISTEMAS AEROPORTUARIOS.</t>
  </si>
  <si>
    <t>Adquisición de áire acondicionado Torre José María Córdova, Tránsferencias eléctricas.</t>
  </si>
  <si>
    <t>Todas las Estaciones  y Aeropuertos de la de la Regional</t>
  </si>
  <si>
    <t xml:space="preserve">Adquisición de baterías, Sistemas solares </t>
  </si>
  <si>
    <t xml:space="preserve">Reposición de switches, Transivers y tarjetas. </t>
  </si>
  <si>
    <t>Cerro Verde, Apartado.</t>
  </si>
  <si>
    <t>En cotizaciones</t>
  </si>
  <si>
    <t>Mantenimieto a los sistemas  de enlaces de la Regional.</t>
  </si>
  <si>
    <t>TODAS LAS ESTACIONES Y AEROPUERTOS DE LA REGIONAL</t>
  </si>
  <si>
    <t>Instalación  TORRE COM</t>
  </si>
  <si>
    <t>Cerro  Gordo</t>
  </si>
  <si>
    <t>Mantenimiento  Sistemas VHF</t>
  </si>
  <si>
    <t>Todas  las  Estaciones</t>
  </si>
  <si>
    <t>Actualización de tarjetas y módulos de los Sistemas de Radioayudas.  Mantenimiento a Contrapolos.</t>
  </si>
  <si>
    <t>Todas  las  Estaciones  y  Aeropuertos  de la  Regional.</t>
  </si>
  <si>
    <t>Montaje  Pararrayos  y mejoramiento puesta a Tierra.</t>
  </si>
  <si>
    <t>Quibdo, Carepa</t>
  </si>
  <si>
    <t>Mantenimiento  Sistema ALS</t>
  </si>
  <si>
    <t>Mantenimiento Redes Elécticas  de la Regional.</t>
  </si>
  <si>
    <t>Todas las Estaciones  y Aeropuertos  de la Regional.</t>
  </si>
  <si>
    <t>Manatenimiento Correctivo y Preventivo  Vehiculos de Soporte.</t>
  </si>
  <si>
    <t>Para Vehículos y Plantas Elécticas.</t>
  </si>
  <si>
    <t>Adquisición de Peajes.</t>
  </si>
  <si>
    <t>José María Córdova</t>
  </si>
  <si>
    <t>ADQUISICION DE ELEMENTOS DE CONSUMO PARA IMPRESIÓN EN SISTEMAS FDP Y TERMINALES  I.A.T</t>
  </si>
  <si>
    <t>Adquisición de Papel Térmico.</t>
  </si>
  <si>
    <t>Adquisición de Repuestos de Telecomunicaciones.</t>
  </si>
  <si>
    <t>Todos los Sistemas de la Regional.</t>
  </si>
  <si>
    <t>MANTENIMIENTO, CONSERVACION Y ACTUALIZACION DE LOS SISTEMAS DE METEOROLOGIA.</t>
  </si>
  <si>
    <t>Mantenimiento Correctivo y Preventivo.</t>
  </si>
  <si>
    <t>RECARGUE DE EXTINTORES PORTATILES EN LOS AEROPUERTOS DE LA REGIONAL ANTIOQUIA.</t>
  </si>
  <si>
    <t xml:space="preserve">Mantenimiento Preventivo </t>
  </si>
  <si>
    <t>Regional Antioquia y aeropuertos Adscritos</t>
  </si>
  <si>
    <t>ADQUISICION DE EXTINTORES PARA LOS AEROPUERTOS DE LA REGIONAL ANTIOQUIA</t>
  </si>
  <si>
    <t xml:space="preserve">Adquisición de extintores </t>
  </si>
  <si>
    <t>AJUSTAR NO SE VA A REALIZAR</t>
  </si>
  <si>
    <t>PROXIMO TRIMESTRE</t>
  </si>
  <si>
    <t xml:space="preserve">NO REALIZAN OBSERVACIONES </t>
  </si>
  <si>
    <t xml:space="preserve">AJUSTAR </t>
  </si>
  <si>
    <t>xxxxxxx</t>
  </si>
  <si>
    <t>CUMPLIMIENTO A 30 DE JUNIO DE 2016</t>
  </si>
  <si>
    <t>Seguimiento Junio 30</t>
  </si>
  <si>
    <r>
      <t xml:space="preserve">CONTRATO SUSCRITO  EL 30 DE JUNIO DE 2016/ </t>
    </r>
    <r>
      <rPr>
        <i/>
        <sz val="11"/>
        <color theme="1"/>
        <rFont val="Calibri"/>
        <family val="2"/>
        <scheme val="minor"/>
      </rPr>
      <t>ACTA DE INICIO DESDE EL 1 DE JULIO DE 2016</t>
    </r>
  </si>
  <si>
    <t>OBLIGADO AL 30/06/16. $1,233,613,090.</t>
  </si>
  <si>
    <t xml:space="preserve">CONTRATO SUSCRITO  EL 24 DE MAYO DE 2016 CON PLAZO DE 60 DIAS. </t>
  </si>
  <si>
    <t xml:space="preserve">Nota: Publicado proceso para contrato con vigencia futura por valor de $530.000.000; COP, para iniciar ejecución contractual desde el 3 de octubre de 2016 al 31 de julio de 2018, con el fin de garantizar el mantenimiento al equipo aéreo en los meses de enero 2017 y 2018. </t>
  </si>
  <si>
    <t>Corresponde a pagos de viaticos</t>
  </si>
  <si>
    <t>Realizada  visita de Auditor  Programa Trainair Plus de OACI. 
En el mes de abril se realizo el pago respectivo. 
(Saldo se trasladara a la Actividad de Docentes en el tercer trimestre).</t>
  </si>
  <si>
    <t>Obligaciones, se encuentran al dia, hasta el 30 de Junio de 2016.</t>
  </si>
  <si>
    <t>A medida que termina la ejecucion de un evento de capacitacion se paga.</t>
  </si>
  <si>
    <t>Actividades que se realizan en el transcurso del año, se obliga según compromiso contractual. Contrato por valor de $45,571,760 y se obligo el 20%  como lo establece el contrato.
El Saldo se traslado a la Actividad de Docentes</t>
  </si>
  <si>
    <t>Contratado en abril por valor de $5.684,580.
El Saldo se trasladara para docentes</t>
  </si>
  <si>
    <t>Contratado en abril por valor de $36,669,920.
El Saldo se trasladara para docentes</t>
  </si>
  <si>
    <t>En proceso de diagnostico</t>
  </si>
  <si>
    <t>Se encuentra para adjudicacion - radicado  el 14 de Junio 2016 .  Se presento una demora en espera de un concepto de la Secretaria General.</t>
  </si>
  <si>
    <t>Contratado por $ 28,921,168.
Una vez se pague el saldo se trasladar para la Actividad de Docentes</t>
  </si>
  <si>
    <t>510-608-2-0-29-1</t>
  </si>
  <si>
    <t>MANTENIMIENTO Y ADECUACIÓN DE AULAS, LABORATORIOS, BIBLIOTECA, AUDITORIO Y DEMÁS INSTALACIONES DEL CEA</t>
  </si>
  <si>
    <t>ARREGLOS VARIOS DE MANTO CEA  Y CUARTO DE BOMBAS</t>
  </si>
  <si>
    <t>Agosto</t>
  </si>
  <si>
    <t xml:space="preserve">Se cumplio con lo programado, ya se efectuo pago y devolucion de saldos a la apropiacion </t>
  </si>
  <si>
    <t xml:space="preserve">Elaboracion de Estudios previos en Grupo de Seguridad Operacional. </t>
  </si>
  <si>
    <t>Surge la necesidad por  lasolicitud de un usuario  de certificacion de aeronaves fabricadas en el País</t>
  </si>
  <si>
    <t>Contratao en ejecución, ya se pagaron $30 millones, proximo pago en sep/16.Se esta realizando una reducción del CDP por 11 millones de pesos, para luego adicionar el contrato $30 millones de pesos.</t>
  </si>
  <si>
    <t>Se encuentra en ejecución segun vencimientos de certificaciones medicas</t>
  </si>
  <si>
    <t xml:space="preserve">Se efectuo reduccion $10 millones y recursos se trasladaron a actividad Asistencia Tecnica.
</t>
  </si>
  <si>
    <t>Areas no presentaron necesidades de este tipo de información para esta vigencuia, fabricantes han facilitado y compartido acceso a datos. Reducción de $5 millones</t>
  </si>
  <si>
    <t>Reducción de $300 millones a actividad Asistencia Tecnica</t>
  </si>
  <si>
    <t>Proceso adjudicado y en ejecucion.</t>
  </si>
  <si>
    <t>Proceso inicial $3 millones  en ejecucion.  Se adicionaron recursos por$5.000.000, que seran comprometidos en el proximo trimestre</t>
  </si>
  <si>
    <t>Proceso inicial adjudicado y en ejecucion.  Se adicionaron recursos por $5.000.000, que seran comprometidos en el proximo trimestre</t>
  </si>
  <si>
    <t>Proceso inicial adjudicado y en ejecucion.  Se adicionaron recursos por $4.000.000, que seran comprometidos en el proximo trimestre</t>
  </si>
  <si>
    <t>Proceso inicial adjudicado y en ejecucion.  Se adicionaron recursos por $3.000.000, que seran comprometidos en el proximo trimestre</t>
  </si>
  <si>
    <t>Proceso en Dirección Administrativa, estructuración de pliegos y publicación. Se ajusto cronograma</t>
  </si>
  <si>
    <t>Se adiciono por $5 millones, en estudios previos para sacar un solo proceso, se reprogramo siguiente trimestre.</t>
  </si>
  <si>
    <t>Proceso inicial adjudicado y en ejecucion.  Se adicionaron recursos por $10 millones, que seran comprometidos en el proximo trimestre</t>
  </si>
  <si>
    <t>Se adiciono por $10 millones, en estudios previos para sacar un solo proceso, se reprogramo siguiente trimestre.</t>
  </si>
  <si>
    <t>Se encuentra en ejecución, se realizara pago a finales del mes de julio de 2016</t>
  </si>
  <si>
    <t>Se encuentra en ejecución, se adjudico parcialmente.se realizara pago a finales del mes de julio de 2016</t>
  </si>
  <si>
    <t>ASISTENCIA TECNICA DIVULGACION SOCIALIZACION SEGURIDAD OPERACIONAL</t>
  </si>
  <si>
    <t xml:space="preserve">ASISTENCIA TECNICA PROCESOS DE CERTIFICACION DE AERONAVES </t>
  </si>
  <si>
    <t>INCLUYERON DOS PROCESOS MAS</t>
  </si>
  <si>
    <t>Elaboracion de Estudios previos en Grupo de Seguridad Operacional. 15 julio/16 Radicación en Dirección Administrativa</t>
  </si>
  <si>
    <t>El 16 de febrero/16 se radica el proceso de contratación en Dirección Administrativa, fue devuelto debido que fueron modificados los Formatos del Proceso Precontractual para diligenciar el proceso en estos nuevos formatos. Se radica y los devuelven por cambio de abogado asignado para llevar el proceso. Se adicionan recursos por $15 millones.</t>
  </si>
  <si>
    <t xml:space="preserve">Se cumplio con lo programado en la apropiación inicial y se efectuó adicion por $19.000.000, que ya se comprometieron  </t>
  </si>
  <si>
    <t xml:space="preserve">Se cumplio con lo programado en la apropiación inicial y se efectuó adicion por $19.000.000, que aun no se han comprometido. </t>
  </si>
  <si>
    <t>Aunque no se cumplio con lo programado en la apropiación inicial ya se cuenta con CDP y se efectuó reducción por  $23.000.000.</t>
  </si>
  <si>
    <t>Se cumplio con lo programado en la apropiación inicial y se efectuó reducción por $10.000.000.</t>
  </si>
  <si>
    <t>Areas no presentaron necesidades de este tipo de información para esta vigencia, fabricantes han facilitado y compartido acceso a datos. Recursos se adicionan a Asistencia Tecnica. Se proyecta reducir recursos.</t>
  </si>
  <si>
    <t>Para 2016 se planeo la armonización del RAC 65 a nomas LAR,  como consecuencia es necesario efectuar un cambio masivo de licencias el cual se oficializara en 2017. El inventario actual de licencias cubre necesidades para el 2016. Se proyecta efectuar reduccion de recursos.</t>
  </si>
  <si>
    <t>Proceso adjudiaco y en ejecución</t>
  </si>
  <si>
    <t>Proceso de contratación se declara desierta. No se presentan proponentes interesados. Se reinicia proceso en mayo y adjudica en junio/16</t>
  </si>
  <si>
    <t>Por instrucciones de la Secretaria General se proyecta efectuar un único proceso de contratación para la Entidad. No se lleva a cabo y la Dirección Administrativa devuelve el proyecto el 28 de marzo que se había radicado en febrero. Se adicionan recursos y el proceso de contratación a la fecha (julio14/16) se encuentra en recepción de ofertas.</t>
  </si>
  <si>
    <t>A la fecha la Entidad no ha recibido la báscula por parte de OPAIN. Esta actividad no se llevará a cabo en la presente vigencia. Los recursos se reducen y pasan a otra actividad</t>
  </si>
  <si>
    <t xml:space="preserve">Adición al contrato (15000260-OK) Adquisición, Instalación y Puesta en Servicio de Sistemas Ininterrumpidos de Potencia  (Ups) A Nivel Nacional;  OBLIGADO Y CANCELADO
</t>
  </si>
  <si>
    <t>ADQUISICION Y PUESTA EN SERVICIO CELDAS DE MEDIA TENSION PARA CIERRE ANILLO RED REAN</t>
  </si>
  <si>
    <t>ESTRUCTURACION DE PLIEGOS</t>
  </si>
  <si>
    <t>julio</t>
  </si>
  <si>
    <t>En audiencia 16 de Junio declarado Desierto. Pendiente que Oferentes Renuncien a términos para proceder con la  reapertura.</t>
  </si>
  <si>
    <t>EL VALOR TOTAL DEL PROYECTO ES  DE $4.846 MILLONES, SE ESTAN TRAMITANDO LOS RECURSOS NECESARIOS POR VF.Se encuentra en trámite de VF pendiente de aprobación</t>
  </si>
  <si>
    <t>ADICION EN VALOR Y PRORROGA EN PLAZO CONTRATO 15000139-OJ-2015 CONCEPTO PREST SERV CANALES DE COMUNIC A NIVEL NAL ITEM 1- CONTRAT CANALES POR MEDIO DE ESTAC VSAT SCPC. P.E. TRES (3) MESES DESDE EL 02-MARZO-2016 HASTA 31-MAYO-2016 INCLUSIVE.</t>
  </si>
  <si>
    <t>SE CANCELARA EL VALOR TOTAL EN JULIO</t>
  </si>
  <si>
    <t>PRESTACION DEL SERVICIO DE COMUNICACIONES POR FIBRA OPTICA PARA SAN ANDRES ISLAS. P.E. NUEVE (9) MESES Y QUINCE (15) DIAS SIN EXCEDER EL 31-DIC-2016 CONTADOS A PARTIR DE FECHA SUSCRIPCION ACTA DE INICIO.</t>
  </si>
  <si>
    <t>SAN ANDRES ISLAS</t>
  </si>
  <si>
    <t>mensualidades vencidas hasta diciembre 2016</t>
  </si>
  <si>
    <t>VALOR PRESTACION DEL SERVICIO DE COMUNICACIONES VIA ACARS PARA LA TORRE DE CONTROL DEL AEROPUERTO ELDORADO DE BOGOTA. PL HASTA 31/12/16 PARTIR SUSCRIPCION ACTA INICIO</t>
  </si>
  <si>
    <t>Adi en Valor y plazo cto 15000139 OJ prestación del servicio de canales de comunicaciones a nivel nacional. Pl 1 M 15 D calen desde 1/06/16 hasta 15/07/16</t>
  </si>
  <si>
    <t>mensualidades vencidas a partir de julio y agosto</t>
  </si>
  <si>
    <t>V/ SERVICIO INTEGRAL CANALES COMUNICACIONES (CLEAR CHANNEL) EN ESTACIONES O APTOS QUE NO CUENTAN CON RED NACIONAL DE COMUNICACIONES Y/O REQUIEREN DE UN SISTEMA DE RESPALDO.(VF)</t>
  </si>
  <si>
    <t>Se realizaron ajustes, pendientes indicadores Financieros Y firma del Director Gral para radicar proy. En Dir Administrativa</t>
  </si>
  <si>
    <t>PROYECTO D-ATIS Y ACARS BARRANQUILLA</t>
  </si>
  <si>
    <t>EN ESTRUCTURACION PLIEGOS</t>
  </si>
  <si>
    <t>V/ ADICION EN VALOR Y PLAZO CONTRATO 15000098 OH CONCEPTO PRESTACION DEL SERVICIO DE SEGMENTO SATELITAL PARA INTERCONECTAR LAS ESTACIONES TERRENAS DE LA RED SATELITAL HUGES DE LA AERONAUTICA CIVIL. P.E. DESDE EL 02-FEBRERO-2016 AL 31-MARZO-2016.</t>
  </si>
  <si>
    <t>ENERO</t>
  </si>
  <si>
    <t>CUMPLIDO Y OBLIGADO</t>
  </si>
  <si>
    <t>ADICION EN VALOR Y PLAZO CONTRATO 15000098-OH CONCEPTO "CONTRATAR EL SERVICIO DE SEGMENTO SATELITAL PARA INTERCONECTAR LAS ESTACIONES TERRENAS DE LA RED SATELITAL HUGUES DE LA AERONAUTICA CIVIL". P.E. DESDE EL 01-ABRIL-2016 AL 30-ABRIL-2016.</t>
  </si>
  <si>
    <t>V/ PAGO CUOTA 2016 PROYECTO REGIONAL RLA/03/901- SISTEMA GESTION DE LA REDDIG Y ADMINISTRACION SEGMENTO SATELITAL PL 31/12/16</t>
  </si>
  <si>
    <t>V/ PAGO PERMISO USO ESPECTRO REDIOELECTRICO VIGENCIA 2016. P.E. HASTA 31-DICIEMBRE-2016.</t>
  </si>
  <si>
    <t>V SALDO PERMISO USO ESPECTRO RADIOENLACE VIGENCIA 2016</t>
  </si>
  <si>
    <t>V/ PAGO CUOTA 2016 PROYECTO RLA/06/901 - ASIST IMPLANTACIÓN SIST REGIONAL ATM CONSIDERANDO CONCEPTO OPERACIONAL ATM Y SOPORTE TECNOLOGÍA COMUNIC, NAVEG Y VIGIL (CNS) CORRESPONDIENTE. PL HASTA 31/12/16</t>
  </si>
  <si>
    <t>ARRENDAMIENTO AREA EN SALON DE EQUIPOS Y TORRE DE LA RED PUBLICA NACIONAL DE TRANSMISION DE RTVC ESTACIONES EL TIGRE, ESTACION VERSALLES, ESTACION TODOS LOS SANTOS Y ESTACION MODROÑO. P.E. DEL 15-FEB-2016 AL 31-DIC-2016.</t>
  </si>
  <si>
    <t>ADI CTO ARRENDAMIENTO AREA EN SALON DE EQUIPOS Y TORRE DE LA RED PUBLICA NACIONAL DE TRANSMISION DE RTVC ESTACIONES EL TIGRE, ESTACION VERSALLES, ESTACION TODOS LOS SANTOS, ESTACION MODROÑO ESTACION AZALEA. P.E. DEL 15-FEB-2016 AL 31-DIC-2016.</t>
  </si>
  <si>
    <t>se paso factura a CXP el 17 de junio en espera  desembolso</t>
  </si>
  <si>
    <t>V/ ADQUISICIÓN INSTALACIÓN Y PUESTA EN FUNCIONAMIENTO EQUIPOS DIRECCION Y VELOCIDAD VIENTO(SENSOR ULTRASONICO) PARA EL AEROPUERTO DE CUCUTA</t>
  </si>
  <si>
    <t>CUCUTA</t>
  </si>
  <si>
    <t>17 DE JUNIO DECLARADO DESIERTO, Solicitar a oferentes renunciar a terminos y solicitar reapertura de proceso</t>
  </si>
  <si>
    <t>V/ ADQUISICIÓN INSTALACIÓN Y PUESTA EN FUNCIONAMIENTO DE SISTEMAS ALTÍMETROS DIGITALES A NIEVL NACIONAL</t>
  </si>
  <si>
    <t>NIVEL NACIONAL</t>
  </si>
  <si>
    <t>AL CIERRE 28 DE JUNIO SE PRESENTARON CINCO OFERTAS, LAS CUALES ESTAN SIENDO EVALUADAS</t>
  </si>
  <si>
    <t>RECURSOS DISPONIBLES</t>
  </si>
  <si>
    <t>ESTOS RECURSOS SON INSUFICVIENTES PARA ADELANTAR ALGUN PROYECTO</t>
  </si>
  <si>
    <t>SOPORTE TECNICO NIVEL CENTRAL</t>
  </si>
  <si>
    <t>V/ MANTTO PREVENTIVO Y CORRECTIVO EQUIPOS SISTEMAS AEROPORT INSTALADOS APTOS GUSTAVO ROJAS PINILLA DE SAN ANDRES Y EL EMBRUJO DE PROVIDENCIA INCLUYENDO EL SUMINISTRO DE MATERIALES REPUESTOS INSUMOS Y MANO DE OBRA.</t>
  </si>
  <si>
    <t>BOMBILLERA AREAS PUBLICAS AEROPUERTO ASOCIADOS CON LA OPERACION AEREA.</t>
  </si>
  <si>
    <t>ACTUALIZACION, INSTALACION Y PUESTA EN FUNCIONAMIENTO DE SISTEMAS DE VIGILANCIA AERONAUTICA CABEZA RADAR CARIMAGUA PL 21 meses a partir suscripcion acta inicio previo cumplimiento requisitos perfecciona y legalizacion</t>
  </si>
  <si>
    <t>V/ ADQUISICION, INSTALACION Y PUESTA EN SERVICIO DE LOS SISTEMAS DE MULTILATERACIÓN (MLAT) PARA LAS APROXIMACIONES DE LOS AEROPUERTOS DE CÚCUTA Y MEDELLÍN PL 12 M SIN EXCEDER 27/12/16 partir acta inicio previo cumpli requisi exigi ejecu cto</t>
  </si>
  <si>
    <t>ADQUISICIÓN INSTALACION Y PUESTA EN FUNCIONAMIENTO ESTACION ADSB- ISLA MALPELO</t>
  </si>
  <si>
    <t>El proyecto se presenta en SSO el 15 de julio, se estima adjudicar a 30 de agosto y obligar en diciembre</t>
  </si>
  <si>
    <t>MANTENIMIENTO, CONSERVACION Y ACTUALIZACION DE LOS SISTEMAS RADAR.</t>
  </si>
  <si>
    <t>PAGO DEDUCIBLE SEGUROS</t>
  </si>
  <si>
    <t>REPARACION SISTEMA MECANICO DE GIRO RADAR EL DORADO</t>
  </si>
  <si>
    <t xml:space="preserve"> 27 DE JUNIO SE REALIZO EL TRASLADO DE RECURSOS PARA AJUSTE DE RECURSOS, Y ACTUALIZACION DE COTIZACION POR PARTE DEL FABRICANTE, EL 1 DE JULIO SE RADICA PROYECTO EN SSO,  POR SER CONTRATACION DIRECTA, SE ESTARIA COMPROMETIENDO EN AGOSTO Y OBLIGANDO EN DICIEMBRE</t>
  </si>
  <si>
    <t>MANTENIMIENTO, CONSERVACION Y ACTUALIZACION DE LOS SISTEMAS DE COMUNICACIONES</t>
  </si>
  <si>
    <t>ACTUALIZACION DE LOS SISTEMAS DE COMUNICACIONES (ACCESORIOS - AURICULARES BINAURALES CON SUPRESION DE RUIDO) PARA LA TORRE Y EL CENTRO DE CONTROL DEL AEROPUERTO ELDORADO DE BOGOTA.</t>
  </si>
  <si>
    <t>EN ELABORACION CONTRATO POR PARTE DIRECCION ADMINISTRATIVA.</t>
  </si>
  <si>
    <t>ASIGNADO NORTE DE SANTANDER</t>
  </si>
  <si>
    <t>(AD 01 PR 02) ADIC EN V/R Y PLAZO CTO 15000282-OJ CONC MANTO Y CONS SIST ENERG Y COMPLEM, APTOS GUSTAVO R. PINILLA-S ANDRES Y EL EMBRUJO DE PROVID, INCL SUMIN MATER, REP, INSUMOS Y MANO DE OBR. P.E. TRES (3) MESES DESDE EL 15-FEB-2016 AL 15-MAYO-2016</t>
  </si>
  <si>
    <t xml:space="preserve">MANTENIMIENTO DE VEHICULO. </t>
  </si>
  <si>
    <t>ADQUISICION LLANTAS PARA LOS VEHICULOS QUE PRESTAN SOPORTE EN LA DIRECCION DE TELECOMUNICACIONES</t>
  </si>
  <si>
    <t>JUNIO/JULIO</t>
  </si>
  <si>
    <t>V/ MANTENIMIENTO PREV Y CORRECTIVO, VEHÍCULOS QUE PRESTAN SOPORTE A LAS ACTIVIDADES TECNICAS DIRECCION TELECOMUNICACIONES Y AYUDAS NAVEGACION AÉREA. PL HASTA EL 31/12/16 PARTIR SUSCRIPCION ACTA INICIO</t>
  </si>
  <si>
    <t>ASIGNADO REIONAL ATLANTICO</t>
  </si>
  <si>
    <t>ASIGNADO REGIONAL N. DE SNTANDER</t>
  </si>
  <si>
    <t>ADQUISICION COMBUSTIBLE</t>
  </si>
  <si>
    <t>SUMINISTRO DE COMBUSTIBLE TIPO ACPM PARA EL FUNCIONAMIENTO DE LOS GRUPOS ELECTROGENOS INSTALADOS EN LA SUBESTACIONES ELECTRICAS DE CARIMAGUA Y ARARACUARA PL HASTA EL 31/12/16</t>
  </si>
  <si>
    <t>ADQUISICION DE COMBUSTIBLE TIPO DIESEL PARA LOS GRUPOS ELECTROGENOS UBICADOS EN LAS INSTALACIONES DEL CENTRO DE GESTION AERONAUTICO-CGAC Y CENTRO NAL DE AERONAVEGACION -CNA</t>
  </si>
  <si>
    <t>GASTOS DE TRANSPORTE DE EQUIPOS, REPUESTOS, ACCESORIOS  Y PERSONAL, NECESARIOS PARA REALIZAR LABORES DE MANTENIMIENTO Y/O INSTALACION DE SISTEMAS DE TELECOMUNICACIONES Y AYUDAS A LA NAVEGACION AEREA.DIR TELECOMUNICACIONES</t>
  </si>
  <si>
    <t>V/ GASTOS DE TRANSPORTE (PEAJES) PARA VEHICULOS QUE TRANSPORTAN A FUNCIONARIOS PARA ATENDER REQUERIMIENTOS TECNICOS Y/O ADTIVOS EN APTOS Y ESTACIONES A NIVEL NACIONAL A LOS DE SISTEMAS DE TELECOMUNICACIONES Y AYUDAS A LA NAVEGACION AEREA.</t>
  </si>
  <si>
    <t>ADQUISICION DE PAPEL TERMOSENSIBLE PARA LA IMPRESION DE FAJAS DE PROGRESO DE VUELO DEL SITEMA FDP DEL CENTRO DE CONTROL BOGOTA Y TORRE DE CONTROL BOGOTA</t>
  </si>
  <si>
    <t>ADQUISICION DE HERRAMIENTAS DE PRUEBA Y MEDICION PARA EL MANTENIMIENTO Y CONSERVACION DE LOS SISTEMAS DE TELECOMUNICACIONES.</t>
  </si>
  <si>
    <t xml:space="preserve">ADQUISICION E INSTALACION DE REPUESTO PARA EL MANTENIMIENTO DE LOS SISTEMAS DE TELECOMUNICACIONES Y COMPLEMENTARIOS. </t>
  </si>
  <si>
    <t>V/ ADQUISICIÓN E INSTALACIÓN DE REPUESTOS (CONSISTENTE EN UN SISTEMA DE ACTIVACIÓN DE ALARMA GENERAL DEL SERVICIO DE EXTINCIÓN DE INCENDIOS) PARA LA TORRE CONTROL APTO EL DORADO DE BOGOTA. PL 15 DIAS CALEN PARTIR SUSCRIP ACTA INICIO</t>
  </si>
  <si>
    <t>MANTENIMIENTO, CONSERVACION Y ACTUALIZACION DE LOS SISTEMAS DE METEOROLOGIA</t>
  </si>
  <si>
    <t>MANTENIMIENTO PREVENTIVO DEL SISTEMA RADAR METEOROLOGICO DX50 DEL AEROPUERTO ANTONIO NARIÑO DE SAN JUAN DE PASTO</t>
  </si>
  <si>
    <t>ADJUDICADO POR MENOR VALOR DEL PRESUPUESTADO QUEDANDO UN SALDO QUE SE  DESTINARA PARA PAGO DEL DEDUCIBLE DEL SEGURO POR SINIESTROS</t>
  </si>
  <si>
    <t>Diciembre 15 de 2017</t>
  </si>
  <si>
    <t>ESTE PROYECTO TIENE UN COSTO TOTAL DE $4.233.067.730, VF POR $2.320.991.036
EN ESTRUCTURACION PROYECTO, EN JULIO SE RADICA EN SSO</t>
  </si>
  <si>
    <t>AUDIENCIA SUSPENDIDA, PROGRAMADA PARA CONTINUAR  EL 8 DE JULIO</t>
  </si>
  <si>
    <t>A LA ESPERA DE LA PROXIMA ADJUDICACIN PARA UTILIZAR TODOS LOS RECURSOS SOBRANTES PARA PAGO DE DEDUCIBLE SEGURO POR SINIESTRO</t>
  </si>
  <si>
    <t>ADQUISICION E INSTALACION DE SISTEMAS DE SEÑALIZACION Y GUIA DE USUARIO</t>
  </si>
  <si>
    <t>junio 13 de 2016</t>
  </si>
  <si>
    <t>julio 21 de 2016</t>
  </si>
  <si>
    <t>PROCESO PUBLICADO, CIERRE PROGRAMADO PARA EL 25 DE JULIO DE 2016</t>
  </si>
  <si>
    <t>ASIGNADO REGIONALA N. DE SANTANDER.
DESPLAZAMIENTO TORRES DEL SISTEMA DE LUCES DE APROXIMACION NORTE DE SANTANDER</t>
  </si>
  <si>
    <t>N</t>
  </si>
  <si>
    <t>RECURSOS PARA RECORTAR</t>
  </si>
  <si>
    <t>SEPTIEMBRE</t>
  </si>
  <si>
    <t>SE SOLICITARA  A LA  OAP LA POSIBILIDAD DE BLOQUEAR ESTOS RECURSOS PARA LIBERARLOS DEL RUBRO DE MANTENIMIENTO</t>
  </si>
  <si>
    <t>ADICION EN VALOR A ADQUISICION, INSTALACION, AUTOMATIZACION Y PUESTA EN FUN SISTEMAS CONTROL Y MONITOREO DE LA ILUMINACION CAT 3, PARA AEPTO ELDORADO PL 18 meses a partir acta inicio previo cumplimiento requisitos exigidos para ejecución contrato</t>
  </si>
  <si>
    <t>EN TRAMITE DE COMITÉ DE PRORROGAS Y ADICIONES</t>
  </si>
  <si>
    <t>ADQUISICIÓN, INSTALACION Y PUESTA EN SERVICIO CELDAS DE MEDIA TENSION PARA CIERRE DEL ANILLO RED REAN</t>
  </si>
  <si>
    <t>EN REVISION PROYECTO SSO</t>
  </si>
  <si>
    <t>V/ ADQUISICIÓN INSTALACIÓN Y PUESTA EN SERVICIO DE UN SISTEMAS DE COMUNICACIONES (BANCO NOTAM-OPMET-PIB-FPL/RPL; eAIP-eTOD)</t>
  </si>
  <si>
    <t>PROCESO EN REVISION DIR. GRAL PARA DEFINIRI MODALIDAD DE CONTRATACION</t>
  </si>
  <si>
    <t>OBJETO DEL PROCESO O CONTRATO  (*)</t>
  </si>
  <si>
    <t>VALOR ESTIMADO DEL PROCESO O CONTRATO (pesos)</t>
  </si>
  <si>
    <t xml:space="preserve">% de Cumplimiento </t>
  </si>
  <si>
    <t>Contratos en Ejecución</t>
  </si>
  <si>
    <t>EL CONTRATO DE OBRA ES DEL AÑO 2015  =      N° 15000286-OK-2015</t>
  </si>
  <si>
    <t>Reprogramar vigencia para evitar reservas</t>
  </si>
  <si>
    <t>15000038- OL de 2015</t>
  </si>
  <si>
    <t>Corrientizacion de la vigencia 2016</t>
  </si>
  <si>
    <t>Contratar apoyo jurídico</t>
  </si>
  <si>
    <t>GERENCIAS INTEGRALES</t>
  </si>
  <si>
    <t>PROYECTOS NUEVOS PARA LA VIGENCIA 2016</t>
  </si>
  <si>
    <t xml:space="preserve">Proceso en ejecución </t>
  </si>
  <si>
    <t>Contratar Estudios</t>
  </si>
  <si>
    <t>ESTUDIOS Y DISEÑOS RED ELECTRICA AEROPUERTO IBAGUE</t>
  </si>
  <si>
    <t>Proceso en formulación</t>
  </si>
  <si>
    <t>ESTUDIOS Y DISEÑOS AMPLIACION PLATAFORMA AEROPUERTO PASTO</t>
  </si>
  <si>
    <t>ESTUDIOS Y DISEÑOS SERVIDUMBRE AEROPUERTO CALI</t>
  </si>
  <si>
    <t>PAGO DEDUCIBLE MURO SAN ANDRES</t>
  </si>
  <si>
    <t>RECURSOS PARA TRASLADAR INTERVENTORIA EL DORADO</t>
  </si>
  <si>
    <t>Requiere traaslado</t>
  </si>
  <si>
    <t>ESTUDIOS Y DISEÑOS TORRE DE TOLU</t>
  </si>
  <si>
    <t>PROYECTO EN EJECUCION CON VIGENCIAS FUTURAS</t>
  </si>
  <si>
    <t>Requiere traslado presupuestal para complementar el valor de la interventoria de Calles de Rodaje.</t>
  </si>
  <si>
    <t>Convenio Interadministrativo</t>
  </si>
  <si>
    <t>PROYECTO NUEVO</t>
  </si>
  <si>
    <t>Convenio con FFMM comprometido y obligado</t>
  </si>
  <si>
    <t>RECURSOS REGIONALIZADOS</t>
  </si>
  <si>
    <t>Recursos comprometidos, no obligados</t>
  </si>
  <si>
    <t>MTTO PISTA AEROPUERTO GUAPI</t>
  </si>
  <si>
    <t>PROYECTOS EN EJECUCION CON VIGENCIA FUTURA</t>
  </si>
  <si>
    <t>Contratoas en Ejecución</t>
  </si>
  <si>
    <t>MTTO PISTA AEROPUERTO NUQUI</t>
  </si>
  <si>
    <t>MTTO PISTA AEROPUERTO SAN ANDRES ISLA</t>
  </si>
  <si>
    <t>MTTO CANALES AEROPUERTO GUAPI</t>
  </si>
  <si>
    <t>En estructuración de estudios previos</t>
  </si>
  <si>
    <t>MTTO CANALES AEROPUERTO NUQUI</t>
  </si>
  <si>
    <t>ESTUDIOS Y DISEÑOS PAVIMENTOS AEROPUERTOS 2017</t>
  </si>
  <si>
    <t>ESTUDIOS PATOLOGIA TORRE FLORENCIA</t>
  </si>
  <si>
    <t>ESTUDIOS PATOLOGIA TORRE VILLAGARZON</t>
  </si>
  <si>
    <t>ESTUDIOS PATOLOGIA CABECERA YOPAL</t>
  </si>
  <si>
    <t>ESTUDIOS Y DISEÑOS PASTO</t>
  </si>
  <si>
    <t>MTTO CERRAMIENTO AEROPUERTO TUNJA</t>
  </si>
  <si>
    <t>Publicado</t>
  </si>
  <si>
    <t>MTTO TERMINAL AEROPUERTO BUENAVENTURA</t>
  </si>
  <si>
    <t>MTTO TERMINAL AEROPUERTO ARMENIA</t>
  </si>
  <si>
    <t>MTTO Y ADECUACION DEL EDIFICIO DE LA ANTIGUA TERMINAL DE TERMINAL DE IPIALES PARA HABILITARLA TEMPORALMENTE COMO TERMINAL BINACIONAL</t>
  </si>
  <si>
    <t>MTTO PARQUEADERO Y CERRAMIENTO AEROPUERTO CONDOTO</t>
  </si>
  <si>
    <t>MTTO PISTA AEROPUERTO FLANDES</t>
  </si>
  <si>
    <t>MTTO PISTA AEROPUERTO TUMACO</t>
  </si>
  <si>
    <t>MTTO PISTA AEROPUERTO DE REMEDIOS - OTU</t>
  </si>
  <si>
    <t>MTTO TERMINAL AEROPUERTO  DE MONTELIBANO</t>
  </si>
  <si>
    <t>MTTO CERRAMIENTO AEROPUERTO DE CRAVO NORTE</t>
  </si>
  <si>
    <t>MTTO PISTA AEROPUERTO POPAYAN</t>
  </si>
  <si>
    <t>En ejecución</t>
  </si>
  <si>
    <t>CONTRATO 15000336-OJ PRESTACION DE SERVICIO PARA EL DESARROLLO DEL PROG MEJORAM PARA PREVENCION PELIGRO AVIARIO Y FAUNA DE AEPTOS DE LAS REG C/MARCA, VALLE, NORTE DE SANTANDER Y META.</t>
  </si>
  <si>
    <t>CONTRATOS EN EJECUCION</t>
  </si>
  <si>
    <t>CONTRATO 15000337-OJ PRESTACION DE SERVICIO PARA DESARROLLO PROG DE MEJORAM PARA PREVENCION PELIGRO AVIARIO Y FAUNA DE AEPTOS DE REG C/MARCA, VALLE, NORTE DE SANTANDER Y META</t>
  </si>
  <si>
    <t>CONTRATO 15000340-OK PLANTAS DE AGUAS</t>
  </si>
  <si>
    <t>CONTRATO 15000339-OK PLANTAS DE AGUA</t>
  </si>
  <si>
    <t>FASE I PODA, TALA, SIEMBRA, MANTENIMIENTO Y CONSERVACION DE ARBOLES DEL AEROPUERTO EL DORADO.</t>
  </si>
  <si>
    <t>Publicado. Pendiente de Adjudicación</t>
  </si>
  <si>
    <t>ESTUDIOS Y DISEÑOS CEA</t>
  </si>
  <si>
    <t>Requiere modificaciones en la ficha del proyecto</t>
  </si>
  <si>
    <t>BLACKOUTS TORRE DE CONTROL</t>
  </si>
  <si>
    <t>FASE II MANTENIMIENTO EDIFICIO CEA</t>
  </si>
  <si>
    <t>VIGENCIA EXPIRADA CABAÑAS SANTA MARTA</t>
  </si>
  <si>
    <t>DOTACION SEDES ADMINISTRATIVAS BOGOTA</t>
  </si>
  <si>
    <t>15000217 OK CONTRATAR LA IMPLEMENTACION DEL SISTEMA DE VIGILANCIA (MONITOREO) Y CONTROL AMBIENTAL - SVCA PARA EL AEROPUERTO INTERNACIONAL ELDORADO.</t>
  </si>
  <si>
    <t>EL DORADO</t>
  </si>
  <si>
    <t>TRAMITES AMBIENTALES</t>
  </si>
  <si>
    <t>Solicitar desaplazamiento de recursos</t>
  </si>
  <si>
    <t>NOTA (*): SEÑALE EL OBJETO DEL PROCESO O CONTRATO, POR EJEMPLO, ADECUACIÓN INSTALACIONES ADMINISTRATIVAS ó RENOVACIÓN DE LICENCIAS TECNOLÓGICAS ó ADQUISICÓN EQUIPO DE TIERRA PARA EL SISTEMA DE INSPECCIÓN EN VUELO</t>
  </si>
  <si>
    <t>Seguimiento JUNIO 30</t>
  </si>
  <si>
    <t>ADQUISICION DE EQUIPOS DE RESCATE SEI - SAR.</t>
  </si>
  <si>
    <t>Cali</t>
  </si>
  <si>
    <t>SE ENCUENTRA EN EVALUACIÓN DE PROPUESTAS</t>
  </si>
  <si>
    <t>ADQUISICION DE HERRAMIENTAS DE RESCATE SEI - SAR.</t>
  </si>
  <si>
    <t>ADJUDICADO EN EJECUCION DEL PROYECTO</t>
  </si>
  <si>
    <t>ADQUISICION DE ELEMENTOS DE PROTECCION PERSONAL SEI - SAR.(2016)</t>
  </si>
  <si>
    <t>SE ENCUENTRA EN ESTRUCTURACION.</t>
  </si>
  <si>
    <t>Bloqueo minhacienda</t>
  </si>
  <si>
    <t>MANTENIMIENTO PREVENTIVO Y CORRECTIVO PARA LAS MAQUINAS DE BOMBEROS INTERVENCION RAPIDA (CHEVROLET - DODGE).</t>
  </si>
  <si>
    <t>RECARGUE DE EXTINTORES.</t>
  </si>
  <si>
    <t>Nivel central</t>
  </si>
  <si>
    <t>MANTENIMIENTO PREVENTIVO Y CORRECTIVO DE VEHICULOS DE RESCATE SEI - SAR.</t>
  </si>
  <si>
    <t>ADQUISICION DE COMBUSTIBLES Y LUBRICANTES SEI-SAR.</t>
  </si>
  <si>
    <t>REGIONALIZADO: SE ADJUDICARON 10 MILLONES COLOMBIA COMPRA EFICIENTE NIVEL CENTRAL</t>
  </si>
  <si>
    <t>TRASLADO DE MAQUINAS DE EXTINCION DE INCENDIOS EQUIPOS Y HERRAMIENTAS DEL GRUPO SEI SAR</t>
  </si>
  <si>
    <t>MANTENIMIENTO PREVENTIVO Y CORRECTIVO DE EQUIPOS SEI-SAR (INCLUYEN REPUESTOS).</t>
  </si>
  <si>
    <t>SE ENCUENTRA PUBLICADO EN BORRADORES</t>
  </si>
  <si>
    <t xml:space="preserve">SE ENCUENTRA ADJUDICADO </t>
  </si>
  <si>
    <t>SE ADJUDICA EL 19 DE JULIO</t>
  </si>
  <si>
    <t xml:space="preserve">adquisición maquina rayos x - cali - san andres </t>
  </si>
  <si>
    <t>julio 11 de 2016</t>
  </si>
  <si>
    <t xml:space="preserve">SE ENCUENTRA EN LEGALIZACION </t>
  </si>
  <si>
    <t>adquisición de sistemas de identificación.</t>
  </si>
  <si>
    <t>SE ENCUENTRA EN EJECUCIÓN</t>
  </si>
  <si>
    <t xml:space="preserve">traslado preupuestal </t>
  </si>
  <si>
    <t>PENDIENTE DE DIFINIR DESTINO.</t>
  </si>
  <si>
    <t>apro. Bloqueada</t>
  </si>
  <si>
    <t>Dic 20 de 2016</t>
  </si>
  <si>
    <t>PROYECTO ADJUDICADO</t>
  </si>
  <si>
    <t xml:space="preserve"> 15 dic 2016</t>
  </si>
  <si>
    <t>MARZO 31 DE 2016</t>
  </si>
  <si>
    <t>JUNIO 30 DE 2016</t>
  </si>
  <si>
    <t>EN TRAMITE VIGENCIA FUTURA ANTE DNP</t>
  </si>
  <si>
    <r>
      <rPr>
        <b/>
        <sz val="11"/>
        <color rgb="FFFF0000"/>
        <rFont val="Calibri"/>
        <family val="2"/>
        <scheme val="minor"/>
      </rPr>
      <t>*Nota:</t>
    </r>
    <r>
      <rPr>
        <sz val="11"/>
        <color theme="1"/>
        <rFont val="Calibri"/>
        <family val="2"/>
        <scheme val="minor"/>
      </rPr>
      <t xml:space="preserve"> Publicado proceso para contrato con vigencia futura por valor de $530.000.000; COP, para iniciar ejecución contractual desde el 3 de octubre de 2016 al 31 de julio de 2018, con el fin de garantizar el mantenimiento al equipo aéreo en los meses de enero 2017 y 2018. </t>
    </r>
  </si>
  <si>
    <t>EN  ELABORACIÓN  PLIEGO</t>
  </si>
  <si>
    <t>VALOR ESITMADO DEL PROCESO (millones a Junio 2016)</t>
  </si>
  <si>
    <t>Desde Febrero</t>
  </si>
  <si>
    <t>Se refiere a pagos de viaticos</t>
  </si>
  <si>
    <t>Mensual  (Obligado $176,8m en Marzo)</t>
  </si>
  <si>
    <t>obligacion mensual</t>
  </si>
  <si>
    <t>ADQUISICION ELEMENTOS PARA EL GYM</t>
  </si>
  <si>
    <t xml:space="preserve">Reprogramado </t>
  </si>
  <si>
    <t>Adquisición de servicios de análisis, diagnóstico diseño e implementación de una arquitectura empresarial en la gestión de tecnologías de la información de la Entidad - Vg.2016.
Incluye Servicios de Actualización del Plan Estratégico de Tecnología de Información (PETI) vigente de la Entidad.</t>
  </si>
  <si>
    <t>213608018000004 - ADQUISICION, INSTALACION Y PUESTA EN FUNCIONAMIENTO DE EQUIPOS PERIFERICOS</t>
  </si>
  <si>
    <t>2015</t>
  </si>
  <si>
    <t xml:space="preserve">SOPORTE, MANTENIMIENTO y DEPURACION DE DATOS AL SISTEMA DE INFORMACION DE GESTION AERONAUTICA – SIGA </t>
  </si>
  <si>
    <t>MANTENIMIENTO AL SOFTWARE DEL SISTEMA DE INFORMACION PARA ASIGNACION DE TURNOS Y MANEJO DE DIARIO DE SEÑALES - CONTROLT</t>
  </si>
  <si>
    <t>MANTENIMIENTO AL SOFTWARE DEL SISTEMA DE INFORMACION DE GESTION DOCUMENTAL  - ADI</t>
  </si>
  <si>
    <t>SOPORTE Y MANTENIMIENTO AL SISTEMA INTEGRADO DE GESTIÓN MECI Y CALIDAD</t>
  </si>
  <si>
    <t>SOPORTE Y MANTENIMIENTO AL SOFTWARE DEL SISTEMA DE INFORMACION ACADEMICO DEL CEA - SIA II</t>
  </si>
  <si>
    <t>ACTUALIZACION Y MANTENIMIENTO SOFTWARE APP</t>
  </si>
  <si>
    <t>POLICOM</t>
  </si>
  <si>
    <t>ACTUALIZACION Y MANTENIMIENTO AL SOFTWARE  DATAPROTECTOR</t>
  </si>
  <si>
    <t>MANTENIMIENTO  Y SOPORTE TECNICO AL SOFTWARE DE GESTION DE CONTROL DE COMPUTO - BSM</t>
  </si>
  <si>
    <t>213608019000006 - ADQUISICION DE HERRAMIENTAS Y REPUESTOS PARA EQUIPOS DE LA INFRAESTRUCTURA  TECNOLOGICA INFORMATICA.</t>
  </si>
  <si>
    <t>ADQUISICION DE HERRAMIENTAS Y REPUESTOS PARA EQUIPOS DE LA INFRAESTRUCTURA  TECNOLOGICA INFORMATICA- SWITCHES</t>
  </si>
  <si>
    <t>A 31 de marzo  se adelanta su ejecución y se realiza el proceso de  adquisición mediante la Tienda Virtual de Colombia Compra Eficiente para lo cual se destinan  $1.110.150.126. 
El recorte presupuestal  último afecta el valor de este proyecto quedando disponible $1.117.347.128.  Adicionalmente  se utilizaron $7.197.000 para realizar adquisición de cámaras fotográficas  solicitadas por el Grupo Prensa y Grupo de Investigaciones Disciplinarios como apoyo tecnológico a sus funciones.1110150128</t>
  </si>
  <si>
    <t>Se realiza solicitud compra mediante la tienda Virtual del Estado colombiano - Acuerdo Marco CCE Grandes superficies. A junio 30 se envuentra el proceso completamente terminado y obligado.</t>
  </si>
  <si>
    <t>Proceso en estudio de mercado ya que se ha dificultado la solicitud de cotizaciones  por antigüedad de los equipos.  El ppto asignado inicialmente se redujo por recorte de ppto y financiación de proceso de SIGA.179980974. No se tramitará este proceso por ser soporte para el 2017  y en reemplazo se realizaran los resaltados en amarillo que se requiren con urgencia.</t>
  </si>
  <si>
    <t>Vigencias futuras aprobadas y documentación radicada en la Dir. Administrativa para tramite del proceso</t>
  </si>
  <si>
    <t>no se va a adquirir</t>
  </si>
  <si>
    <t xml:space="preserve">Se llevan comprometidos $1.056 millones de pesos a 30 de junio de 2016, es decir, el 88% de los recursos disponibles para las asesorías para el fortalecimiento institucional. </t>
  </si>
  <si>
    <t>COMPROMETIDO</t>
  </si>
  <si>
    <t>ACTIVIDADES A JUNIO</t>
  </si>
  <si>
    <t xml:space="preserve">ACT CUMPLIDAS </t>
  </si>
  <si>
    <t>NO SE EVIDENCIA SUGERENCIA SOBRE REGISTRAR EL TRAMITE DE LA VF. (FIN EL TTOTAL SE CONSERVE EL DEL PROYECTO)</t>
  </si>
  <si>
    <t>ACTIVIDADES</t>
  </si>
  <si>
    <t xml:space="preserve">ACT NO CUMPLIDAS </t>
  </si>
  <si>
    <t xml:space="preserve">ACTIV CUMPLIDAS </t>
  </si>
  <si>
    <t>CUMPLIMIENTO %</t>
  </si>
  <si>
    <r>
      <t xml:space="preserve">Luego del recorte quedan para este proyecto $20.131.660. La actualización del PETI  se incluye como uno de los entregables del proyecto de Arquitectura Empresarial, debido a que  este documento se constituye como uno de los insumos iniciales del ejercicio de Arquitectura Empresarial en la fase de diagnóstico y adicionalmente será actualizado como resultado de la ejecución de las fases de visión, definición, diseño y ejercicio de Arquitectura Empresarial. </t>
    </r>
    <r>
      <rPr>
        <u/>
        <sz val="11"/>
        <color theme="1"/>
        <rFont val="Calibri"/>
        <family val="2"/>
        <scheme val="minor"/>
      </rPr>
      <t xml:space="preserve">REQUIERE VIGENCIAS FUTURAS. </t>
    </r>
    <r>
      <rPr>
        <sz val="11"/>
        <color theme="1"/>
        <rFont val="Calibri"/>
        <family val="2"/>
        <scheme val="minor"/>
      </rPr>
      <t xml:space="preserve">
Se financia e incluye este  proyecto debido a la necesidad de cumplimiento del Plan de Gobierno en Línea  y  los lineamientos establecidos en el Decreto 2573 de 2014, utilizando como base el marco de referencia de Arquitectura Empresarial para la gestión de Tecnologías de Información (TI), Se  completa  presupuesto y se comienza trámite de solicitud de aprobación de Vigencias Futuras.  Se incluye aquí el proyecto de actualización del PETI quedando en total $270.131.660 </t>
    </r>
    <r>
      <rPr>
        <u/>
        <sz val="11"/>
        <color theme="1"/>
        <rFont val="Calibri"/>
        <family val="2"/>
        <scheme val="minor"/>
      </rPr>
      <t>REQUIERE VIGENCIAS FUTURAS.</t>
    </r>
  </si>
  <si>
    <r>
      <t xml:space="preserve">Luego del recorte quedan para este proyecto $20.131.660. La actualización del PETI  se incluye como uno de los entregables del proyecto de Arquitectura Empresarial, debido a que  este documento se constituye como uno de los insumos iniciales del ejercicio de Arquitectura Empresarial en la fase de diagnóstico y adicionalmente será actua+P16lizado como resultado de la ejecución de las fases de visión, definición, diseño y ejercicio de Arquitectura Empresarial. </t>
    </r>
    <r>
      <rPr>
        <u/>
        <sz val="11"/>
        <color theme="1"/>
        <rFont val="Calibri"/>
        <family val="2"/>
        <scheme val="minor"/>
      </rPr>
      <t xml:space="preserve">REQUIERE VIGENCIAS FUTURAS. </t>
    </r>
    <r>
      <rPr>
        <sz val="11"/>
        <color theme="1"/>
        <rFont val="Calibri"/>
        <family val="2"/>
        <scheme val="minor"/>
      </rPr>
      <t xml:space="preserve">
Se financia e incluye este  proyecto debido a la necesidad de cumplimiento del Plan de Gobierno en Línea  y  los lineamientos establecidos en el Decreto 2573 de 2014, utilizando como base el marco de referencia de Arquitectura Empresarial para la gestión de Tecnologías de Información (TI), Se  completa  presupuesto y se comienza trámite de solicitud de aprobación de Vigencias Futuras.  Se incluye aquí el proyecto de actualización del PETI quedando en total $270.131.660 </t>
    </r>
    <r>
      <rPr>
        <u/>
        <sz val="11"/>
        <color theme="1"/>
        <rFont val="Calibri"/>
        <family val="2"/>
        <scheme val="minor"/>
      </rPr>
      <t>REQUIERE VIGENCIAS FUTURAS.</t>
    </r>
  </si>
  <si>
    <t>NC</t>
  </si>
  <si>
    <t xml:space="preserve">ACTIVIDADES </t>
  </si>
  <si>
    <t xml:space="preserve">ACTIVIDADES CUMPLIDAS </t>
  </si>
  <si>
    <t xml:space="preserve">CUMPLIMIENTO </t>
  </si>
  <si>
    <t>SE REMITE DOCUMENTOS A LA OFICINA ASESORA JURIDICA PARA QUE SE INICIE EL PROCESO DE EXPROPIACION JURIDICA DEL INMUEBLE.</t>
  </si>
  <si>
    <t>ESTOS PROCESOS TIENEN MAS GESTION INTERNA QUE DEMOSTRABLES FRENTE AL OBJETO DEL PROCESO. (Consulto con Alexa)</t>
  </si>
  <si>
    <t xml:space="preserve"> CRONOGRAMA DE INVERSION - A JUNIO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</si>
</sst>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_-[$$-240A]* #,##0.00_-;\-[$$-240A]* #,##0.00_-;_-[$$-240A]* &quot;-&quot;??_-;_-@_-"/>
    <numFmt numFmtId="165" formatCode="_(&quot;$&quot;\ * #,##0.00_);_(&quot;$&quot;\ * \(#,##0.00\);_(&quot;$&quot;\ * &quot;-&quot;??_);_(@_)"/>
    <numFmt numFmtId="166" formatCode="_(* #,##0_);_(* \(#,##0\);_(* &quot;-&quot;??_);_(@_)"/>
    <numFmt numFmtId="167" formatCode="_-&quot;$&quot;* #,##0_-;\-&quot;$&quot;* #,##0_-;_-&quot;$&quot;* &quot;-&quot;??_-;_-@_-"/>
    <numFmt numFmtId="168" formatCode="_(* #,##0.00_);_(* \(#,##0.00\);_(* &quot;-&quot;??_);_(@_)"/>
    <numFmt numFmtId="169" formatCode="#,##0;[Red]#,##0"/>
    <numFmt numFmtId="170" formatCode="&quot;$&quot;\ #,##0"/>
    <numFmt numFmtId="171" formatCode="_(&quot;$&quot;\ * #,##0_);_(&quot;$&quot;\ * \(#,##0\);_(&quot;$&quot;\ * &quot;-&quot;??_);_(@_)"/>
    <numFmt numFmtId="172" formatCode="&quot;$&quot;\ #,##0;[Red]&quot;$&quot;\ #,##0"/>
    <numFmt numFmtId="173" formatCode="_ &quot;$&quot;\ * #,##0.00_ ;_ &quot;$&quot;\ * \-#,##0.00_ ;_ &quot;$&quot;\ * &quot;-&quot;??_ ;_ @_ "/>
    <numFmt numFmtId="174" formatCode="_ &quot;$&quot;\ * #,##0_ ;_ &quot;$&quot;\ * \-#,##0_ ;_ &quot;$&quot;\ * &quot;-&quot;??_ ;_ @_ "/>
    <numFmt numFmtId="175" formatCode="[$-C0A]d\-mmm;@"/>
    <numFmt numFmtId="176" formatCode="&quot;$&quot;\ #,##0_);[Red]\(&quot;$&quot;\ #,##0\)"/>
    <numFmt numFmtId="177" formatCode="0_);\(0\)"/>
    <numFmt numFmtId="178" formatCode="#.##0.00"/>
    <numFmt numFmtId="179" formatCode="_-* #,##0_-;\-* #,##0_-;_-* &quot;-&quot;??_-;_-@_-"/>
    <numFmt numFmtId="180" formatCode="#,##0.00;[Red]#,##0.00"/>
    <numFmt numFmtId="181" formatCode="dd/mm/yy;@"/>
    <numFmt numFmtId="182" formatCode="0.0%"/>
  </numFmts>
  <fonts count="71">
    <font>
      <sz val="11"/>
      <color theme="1"/>
      <name val="Calibri"/>
      <family val="2"/>
      <scheme val="minor"/>
    </font>
    <font>
      <sz val="11"/>
      <color theme="1"/>
      <name val="Calibri"/>
      <family val="2"/>
      <scheme val="minor"/>
    </font>
    <font>
      <b/>
      <sz val="11"/>
      <color theme="1"/>
      <name val="Calibri"/>
      <family val="2"/>
      <scheme val="minor"/>
    </font>
    <font>
      <b/>
      <sz val="16"/>
      <color theme="0"/>
      <name val="Arial"/>
      <family val="2"/>
    </font>
    <font>
      <sz val="12"/>
      <color theme="1"/>
      <name val="Arial"/>
      <family val="2"/>
    </font>
    <font>
      <sz val="10"/>
      <color theme="1"/>
      <name val="Arial"/>
      <family val="2"/>
    </font>
    <font>
      <sz val="8"/>
      <name val="Arial"/>
      <family val="2"/>
    </font>
    <font>
      <b/>
      <sz val="10"/>
      <color theme="0"/>
      <name val="Arial"/>
      <family val="2"/>
    </font>
    <font>
      <sz val="10"/>
      <color theme="1"/>
      <name val="Calibri "/>
    </font>
    <font>
      <b/>
      <sz val="11"/>
      <color rgb="FFFF0000"/>
      <name val="Calibri"/>
      <family val="2"/>
      <scheme val="minor"/>
    </font>
    <font>
      <sz val="11"/>
      <name val="Calibri"/>
      <family val="2"/>
      <scheme val="minor"/>
    </font>
    <font>
      <b/>
      <sz val="8"/>
      <color theme="1"/>
      <name val="Calibri"/>
      <family val="2"/>
      <scheme val="minor"/>
    </font>
    <font>
      <sz val="9"/>
      <name val="Calibri"/>
      <family val="2"/>
      <scheme val="minor"/>
    </font>
    <font>
      <sz val="9"/>
      <name val="Arial"/>
      <family val="2"/>
    </font>
    <font>
      <b/>
      <sz val="10"/>
      <color theme="1"/>
      <name val="Calibri"/>
      <family val="2"/>
      <scheme val="minor"/>
    </font>
    <font>
      <b/>
      <sz val="9"/>
      <color theme="1"/>
      <name val="Calibri"/>
      <family val="2"/>
      <scheme val="minor"/>
    </font>
    <font>
      <sz val="8"/>
      <color theme="1"/>
      <name val="Calibri"/>
      <family val="2"/>
      <scheme val="minor"/>
    </font>
    <font>
      <b/>
      <sz val="9"/>
      <name val="Calibri"/>
      <family val="2"/>
      <scheme val="minor"/>
    </font>
    <font>
      <b/>
      <sz val="10"/>
      <name val="Calibri"/>
      <family val="2"/>
      <scheme val="minor"/>
    </font>
    <font>
      <sz val="9"/>
      <color theme="1"/>
      <name val="Calibri"/>
      <family val="2"/>
      <scheme val="minor"/>
    </font>
    <font>
      <sz val="10"/>
      <color theme="1"/>
      <name val="Calibri"/>
      <family val="2"/>
      <scheme val="minor"/>
    </font>
    <font>
      <b/>
      <sz val="11"/>
      <name val="Calibri"/>
      <family val="2"/>
      <scheme val="minor"/>
    </font>
    <font>
      <sz val="8"/>
      <color rgb="FFFF0000"/>
      <name val="Calibri"/>
      <family val="2"/>
      <scheme val="minor"/>
    </font>
    <font>
      <b/>
      <sz val="9"/>
      <color indexed="81"/>
      <name val="Tahoma"/>
      <family val="2"/>
    </font>
    <font>
      <sz val="9"/>
      <color indexed="81"/>
      <name val="Tahoma"/>
      <family val="2"/>
    </font>
    <font>
      <b/>
      <sz val="10"/>
      <color indexed="8"/>
      <name val="Arial"/>
      <family val="2"/>
    </font>
    <font>
      <b/>
      <sz val="12"/>
      <name val="Arial"/>
      <family val="2"/>
    </font>
    <font>
      <sz val="10"/>
      <color indexed="8"/>
      <name val="Arial"/>
      <family val="2"/>
    </font>
    <font>
      <sz val="11"/>
      <name val="Arial"/>
      <family val="2"/>
    </font>
    <font>
      <sz val="11"/>
      <color theme="8" tint="-0.249977111117893"/>
      <name val="Arial"/>
      <family val="2"/>
    </font>
    <font>
      <b/>
      <sz val="11"/>
      <name val="Arial"/>
      <family val="2"/>
    </font>
    <font>
      <sz val="11"/>
      <color indexed="8"/>
      <name val="Arial"/>
      <family val="2"/>
    </font>
    <font>
      <b/>
      <sz val="10"/>
      <name val="Arial"/>
      <family val="2"/>
    </font>
    <font>
      <b/>
      <sz val="12"/>
      <color theme="1"/>
      <name val="Arial"/>
      <family val="2"/>
    </font>
    <font>
      <sz val="10"/>
      <color indexed="8"/>
      <name val="Calibri"/>
      <family val="2"/>
    </font>
    <font>
      <sz val="10"/>
      <color theme="8" tint="-0.249977111117893"/>
      <name val="Calibri"/>
      <family val="2"/>
    </font>
    <font>
      <sz val="11"/>
      <color indexed="8"/>
      <name val="Calibri"/>
      <family val="2"/>
      <scheme val="minor"/>
    </font>
    <font>
      <b/>
      <sz val="10"/>
      <color theme="1"/>
      <name val="Arial"/>
      <family val="2"/>
    </font>
    <font>
      <sz val="10"/>
      <name val="Arial"/>
      <family val="2"/>
    </font>
    <font>
      <sz val="11"/>
      <color rgb="FF000000"/>
      <name val="Calibri"/>
      <family val="2"/>
      <scheme val="minor"/>
    </font>
    <font>
      <b/>
      <sz val="12"/>
      <color theme="1"/>
      <name val="Calibri"/>
      <family val="2"/>
      <scheme val="minor"/>
    </font>
    <font>
      <sz val="9"/>
      <name val="Calibri"/>
      <family val="2"/>
    </font>
    <font>
      <shadow/>
      <sz val="9"/>
      <name val="Calibri"/>
      <family val="2"/>
      <scheme val="minor"/>
    </font>
    <font>
      <b/>
      <sz val="9"/>
      <color theme="0"/>
      <name val="Arial"/>
      <family val="2"/>
    </font>
    <font>
      <b/>
      <sz val="14"/>
      <color theme="0"/>
      <name val="Arial"/>
      <family val="2"/>
    </font>
    <font>
      <b/>
      <sz val="8"/>
      <name val="Arial"/>
      <family val="2"/>
    </font>
    <font>
      <u/>
      <sz val="11"/>
      <color theme="10"/>
      <name val="Calibri"/>
      <family val="2"/>
      <scheme val="minor"/>
    </font>
    <font>
      <sz val="11"/>
      <color theme="1"/>
      <name val="Arial"/>
      <family val="2"/>
    </font>
    <font>
      <u/>
      <sz val="11"/>
      <color rgb="FFFF0000"/>
      <name val="Calibri"/>
      <family val="2"/>
      <scheme val="minor"/>
    </font>
    <font>
      <b/>
      <sz val="14"/>
      <name val="Arial Narrow"/>
      <family val="2"/>
    </font>
    <font>
      <b/>
      <sz val="12"/>
      <name val="Arial Narrow"/>
      <family val="2"/>
    </font>
    <font>
      <b/>
      <i/>
      <sz val="10"/>
      <name val="Arial"/>
      <family val="2"/>
    </font>
    <font>
      <b/>
      <sz val="9"/>
      <name val="Arial"/>
      <family val="2"/>
    </font>
    <font>
      <b/>
      <sz val="9"/>
      <color theme="1"/>
      <name val="Arial"/>
      <family val="2"/>
    </font>
    <font>
      <b/>
      <sz val="7"/>
      <color theme="0"/>
      <name val="Arial"/>
      <family val="2"/>
    </font>
    <font>
      <sz val="9"/>
      <color theme="1"/>
      <name val="Arial"/>
      <family val="2"/>
    </font>
    <font>
      <sz val="10"/>
      <color theme="4" tint="-0.249977111117893"/>
      <name val="Arial"/>
      <family val="2"/>
    </font>
    <font>
      <b/>
      <sz val="11"/>
      <color theme="0"/>
      <name val="Calibri"/>
      <family val="2"/>
      <scheme val="minor"/>
    </font>
    <font>
      <sz val="11"/>
      <color rgb="FFFF0000"/>
      <name val="Calibri"/>
      <family val="2"/>
      <scheme val="minor"/>
    </font>
    <font>
      <i/>
      <sz val="11"/>
      <color theme="1"/>
      <name val="Calibri"/>
      <family val="2"/>
      <scheme val="minor"/>
    </font>
    <font>
      <sz val="10"/>
      <color rgb="FF000000"/>
      <name val="Arial"/>
      <family val="2"/>
    </font>
    <font>
      <sz val="12"/>
      <color rgb="FF1F497D"/>
      <name val="Times New Roman"/>
      <family val="1"/>
    </font>
    <font>
      <sz val="12"/>
      <color theme="1"/>
      <name val="Calibri"/>
      <family val="2"/>
      <scheme val="minor"/>
    </font>
    <font>
      <sz val="8"/>
      <color rgb="FF000000"/>
      <name val="Times New Roman"/>
      <family val="1"/>
    </font>
    <font>
      <b/>
      <u/>
      <sz val="10"/>
      <color theme="0"/>
      <name val="Arial"/>
      <family val="2"/>
    </font>
    <font>
      <sz val="11"/>
      <color theme="9" tint="-0.249977111117893"/>
      <name val="Calibri"/>
      <family val="2"/>
      <scheme val="minor"/>
    </font>
    <font>
      <b/>
      <sz val="11"/>
      <color theme="9" tint="-0.249977111117893"/>
      <name val="Calibri"/>
      <family val="2"/>
      <scheme val="minor"/>
    </font>
    <font>
      <u/>
      <sz val="11"/>
      <color theme="1"/>
      <name val="Calibri"/>
      <family val="2"/>
      <scheme val="minor"/>
    </font>
    <font>
      <sz val="9"/>
      <color rgb="FFFF0000"/>
      <name val="Calibri"/>
      <family val="2"/>
      <scheme val="minor"/>
    </font>
    <font>
      <b/>
      <sz val="8"/>
      <color theme="0"/>
      <name val="Arial"/>
      <family val="2"/>
    </font>
    <font>
      <b/>
      <sz val="14"/>
      <color theme="0"/>
      <name val="Calibri"/>
      <family val="2"/>
      <scheme val="minor"/>
    </font>
  </fonts>
  <fills count="19">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bgColor indexed="64"/>
      </patternFill>
    </fill>
    <fill>
      <patternFill patternType="solid">
        <fgColor theme="9"/>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9" tint="0.79998168889431442"/>
        <bgColor indexed="64"/>
      </patternFill>
    </fill>
  </fills>
  <borders count="89">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165" fontId="1" fillId="0" borderId="0" applyFont="0" applyFill="0" applyBorder="0" applyAlignment="0" applyProtection="0"/>
    <xf numFmtId="0" fontId="6" fillId="0" borderId="0"/>
    <xf numFmtId="165" fontId="1" fillId="0" borderId="0" applyFont="0" applyFill="0" applyBorder="0" applyAlignment="0" applyProtection="0"/>
    <xf numFmtId="165" fontId="6"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173" fontId="38" fillId="0" borderId="0" applyFont="0" applyFill="0" applyBorder="0" applyAlignment="0" applyProtection="0"/>
    <xf numFmtId="0" fontId="6" fillId="0" borderId="0"/>
    <xf numFmtId="0" fontId="46" fillId="0" borderId="0" applyNumberFormat="0" applyFill="0" applyBorder="0" applyAlignment="0" applyProtection="0"/>
    <xf numFmtId="9" fontId="6" fillId="0" borderId="0" applyFont="0" applyFill="0" applyBorder="0" applyAlignment="0" applyProtection="0"/>
  </cellStyleXfs>
  <cellXfs count="1204">
    <xf numFmtId="0" fontId="0" fillId="0" borderId="0" xfId="0"/>
    <xf numFmtId="0" fontId="4" fillId="0" borderId="0" xfId="0" applyFont="1" applyAlignment="1">
      <alignment vertical="center"/>
    </xf>
    <xf numFmtId="0" fontId="5" fillId="0" borderId="0" xfId="0" applyFont="1" applyAlignment="1">
      <alignment vertical="center"/>
    </xf>
    <xf numFmtId="0" fontId="7" fillId="3" borderId="3" xfId="3" applyFont="1" applyFill="1" applyBorder="1" applyAlignment="1" applyProtection="1">
      <alignment horizontal="center" vertical="center"/>
      <protection locked="0"/>
    </xf>
    <xf numFmtId="0" fontId="7" fillId="3" borderId="3" xfId="3" applyFont="1" applyFill="1" applyBorder="1" applyAlignment="1" applyProtection="1">
      <alignment horizontal="center" vertical="center" wrapText="1"/>
    </xf>
    <xf numFmtId="0" fontId="5" fillId="0" borderId="12" xfId="3" applyFont="1" applyFill="1" applyBorder="1" applyAlignment="1" applyProtection="1">
      <alignment horizontal="left" vertical="center" wrapText="1"/>
    </xf>
    <xf numFmtId="3" fontId="0" fillId="0" borderId="12" xfId="0" applyNumberFormat="1" applyBorder="1" applyAlignment="1">
      <alignment horizontal="center" vertical="center"/>
    </xf>
    <xf numFmtId="0" fontId="5" fillId="4" borderId="12" xfId="3" applyFont="1" applyFill="1" applyBorder="1" applyAlignment="1" applyProtection="1">
      <alignment horizontal="left" vertical="center" wrapText="1"/>
    </xf>
    <xf numFmtId="3" fontId="0" fillId="4" borderId="12" xfId="0" applyNumberFormat="1" applyFill="1" applyBorder="1" applyAlignment="1">
      <alignment horizontal="center" vertical="center" wrapText="1"/>
    </xf>
    <xf numFmtId="3" fontId="0" fillId="4" borderId="12" xfId="0" applyNumberFormat="1" applyFill="1" applyBorder="1" applyAlignment="1">
      <alignment horizontal="center" vertical="center"/>
    </xf>
    <xf numFmtId="0" fontId="0" fillId="4" borderId="12" xfId="0" applyFill="1" applyBorder="1" applyAlignment="1">
      <alignment horizontal="center" vertical="center"/>
    </xf>
    <xf numFmtId="3" fontId="0" fillId="0" borderId="12" xfId="0" applyNumberFormat="1" applyBorder="1" applyAlignment="1">
      <alignment horizontal="center" vertical="center" wrapText="1"/>
    </xf>
    <xf numFmtId="0" fontId="0" fillId="0" borderId="12" xfId="0" applyBorder="1" applyAlignment="1">
      <alignment horizontal="center" vertical="center"/>
    </xf>
    <xf numFmtId="0" fontId="0" fillId="0" borderId="0" xfId="0" applyAlignment="1">
      <alignment vertical="center"/>
    </xf>
    <xf numFmtId="0" fontId="0" fillId="0" borderId="12"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0" fillId="0" borderId="12" xfId="0" applyBorder="1" applyAlignment="1">
      <alignment vertical="top" wrapText="1"/>
    </xf>
    <xf numFmtId="0" fontId="0" fillId="0" borderId="12" xfId="0" applyBorder="1" applyAlignment="1">
      <alignment vertical="center"/>
    </xf>
    <xf numFmtId="0" fontId="0" fillId="0" borderId="12" xfId="0" applyBorder="1" applyAlignment="1">
      <alignment vertical="center" wrapText="1"/>
    </xf>
    <xf numFmtId="17" fontId="0" fillId="0" borderId="12" xfId="0" applyNumberFormat="1" applyBorder="1" applyAlignment="1">
      <alignment horizontal="center" vertical="center"/>
    </xf>
    <xf numFmtId="0" fontId="0" fillId="0" borderId="12" xfId="0" applyBorder="1" applyAlignment="1">
      <alignment horizontal="justify" vertical="center"/>
    </xf>
    <xf numFmtId="3" fontId="0" fillId="0" borderId="0" xfId="0" applyNumberFormat="1" applyAlignment="1">
      <alignment vertical="center"/>
    </xf>
    <xf numFmtId="164" fontId="5" fillId="0" borderId="0" xfId="0" applyNumberFormat="1" applyFont="1" applyAlignment="1">
      <alignment vertical="center"/>
    </xf>
    <xf numFmtId="0" fontId="5" fillId="0" borderId="0" xfId="0" applyFont="1" applyAlignment="1">
      <alignment horizontal="center" vertical="center"/>
    </xf>
    <xf numFmtId="0" fontId="7" fillId="3" borderId="23" xfId="3" applyFont="1" applyFill="1" applyBorder="1" applyAlignment="1" applyProtection="1">
      <alignment horizontal="center" vertical="center"/>
      <protection locked="0"/>
    </xf>
    <xf numFmtId="0" fontId="7" fillId="3" borderId="23" xfId="3" applyFont="1" applyFill="1" applyBorder="1" applyAlignment="1" applyProtection="1">
      <alignment horizontal="center" vertical="center" wrapText="1"/>
    </xf>
    <xf numFmtId="0" fontId="7" fillId="3" borderId="23" xfId="3" applyFont="1" applyFill="1" applyBorder="1" applyAlignment="1" applyProtection="1">
      <alignment horizontal="center" vertical="center" wrapText="1"/>
      <protection locked="0"/>
    </xf>
    <xf numFmtId="0" fontId="7" fillId="3" borderId="24" xfId="3" applyFont="1" applyFill="1" applyBorder="1" applyAlignment="1" applyProtection="1">
      <alignment horizontal="center" vertical="center" wrapText="1"/>
      <protection locked="0"/>
    </xf>
    <xf numFmtId="0" fontId="0" fillId="0" borderId="26" xfId="0" applyBorder="1" applyAlignment="1">
      <alignment vertical="center"/>
    </xf>
    <xf numFmtId="164" fontId="0" fillId="0" borderId="26" xfId="0" applyNumberFormat="1" applyBorder="1" applyAlignment="1">
      <alignment vertical="center"/>
    </xf>
    <xf numFmtId="0" fontId="0" fillId="0" borderId="26" xfId="0" applyBorder="1" applyAlignment="1">
      <alignment horizontal="center" vertical="center"/>
    </xf>
    <xf numFmtId="0" fontId="0" fillId="0" borderId="14" xfId="0" applyBorder="1" applyAlignment="1">
      <alignment vertical="center"/>
    </xf>
    <xf numFmtId="164" fontId="0" fillId="0" borderId="14" xfId="0" applyNumberFormat="1" applyBorder="1" applyAlignment="1">
      <alignment vertical="center"/>
    </xf>
    <xf numFmtId="0" fontId="0" fillId="0" borderId="14" xfId="0" applyBorder="1" applyAlignment="1">
      <alignment horizontal="center" vertical="center"/>
    </xf>
    <xf numFmtId="0" fontId="0" fillId="0" borderId="29" xfId="0" applyBorder="1" applyAlignment="1">
      <alignment vertical="center"/>
    </xf>
    <xf numFmtId="164" fontId="0" fillId="0" borderId="29" xfId="0" applyNumberFormat="1" applyBorder="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164" fontId="0" fillId="0" borderId="30" xfId="0" applyNumberFormat="1" applyBorder="1" applyAlignment="1">
      <alignment vertical="center"/>
    </xf>
    <xf numFmtId="0" fontId="0" fillId="0" borderId="30" xfId="0" applyBorder="1" applyAlignment="1">
      <alignment horizontal="center" vertical="center"/>
    </xf>
    <xf numFmtId="164" fontId="0" fillId="0" borderId="12" xfId="0" applyNumberFormat="1" applyBorder="1" applyAlignment="1">
      <alignment vertical="center"/>
    </xf>
    <xf numFmtId="0" fontId="0" fillId="0" borderId="14" xfId="0" applyBorder="1" applyAlignment="1">
      <alignment vertical="center" wrapText="1"/>
    </xf>
    <xf numFmtId="0" fontId="0" fillId="0" borderId="20" xfId="0" applyBorder="1" applyAlignment="1">
      <alignment vertical="center"/>
    </xf>
    <xf numFmtId="164" fontId="0" fillId="0" borderId="20" xfId="0" applyNumberFormat="1" applyBorder="1" applyAlignment="1">
      <alignment vertical="center"/>
    </xf>
    <xf numFmtId="0" fontId="0" fillId="0" borderId="20" xfId="0" applyBorder="1" applyAlignment="1">
      <alignment horizontal="center" vertical="center"/>
    </xf>
    <xf numFmtId="0" fontId="0" fillId="0" borderId="13" xfId="0" applyBorder="1" applyAlignment="1">
      <alignment vertical="center"/>
    </xf>
    <xf numFmtId="0" fontId="0" fillId="0" borderId="34" xfId="0" applyBorder="1" applyAlignment="1">
      <alignment vertical="center"/>
    </xf>
    <xf numFmtId="164" fontId="0" fillId="0" borderId="34" xfId="0" applyNumberFormat="1" applyBorder="1" applyAlignment="1">
      <alignment vertical="center"/>
    </xf>
    <xf numFmtId="0" fontId="0" fillId="0" borderId="34" xfId="0" applyBorder="1" applyAlignment="1">
      <alignment horizontal="center" vertical="center"/>
    </xf>
    <xf numFmtId="0" fontId="9" fillId="0" borderId="34" xfId="0" applyFont="1" applyFill="1" applyBorder="1" applyAlignment="1">
      <alignment vertical="center"/>
    </xf>
    <xf numFmtId="164" fontId="9" fillId="0" borderId="34" xfId="0" applyNumberFormat="1" applyFont="1" applyFill="1" applyBorder="1" applyAlignment="1">
      <alignment vertical="center"/>
    </xf>
    <xf numFmtId="0" fontId="9" fillId="0" borderId="35" xfId="0" applyFont="1" applyFill="1" applyBorder="1" applyAlignment="1">
      <alignment vertical="center"/>
    </xf>
    <xf numFmtId="164" fontId="9" fillId="0" borderId="35" xfId="0" applyNumberFormat="1" applyFont="1" applyFill="1" applyBorder="1" applyAlignment="1">
      <alignment vertical="center"/>
    </xf>
    <xf numFmtId="0" fontId="0" fillId="0" borderId="35" xfId="0" applyBorder="1" applyAlignment="1">
      <alignment horizontal="center" vertical="center"/>
    </xf>
    <xf numFmtId="0" fontId="0" fillId="0" borderId="35" xfId="0" applyBorder="1" applyAlignment="1">
      <alignment vertical="center"/>
    </xf>
    <xf numFmtId="0" fontId="9" fillId="0" borderId="34" xfId="0" applyFont="1" applyBorder="1" applyAlignment="1">
      <alignment vertical="center"/>
    </xf>
    <xf numFmtId="164" fontId="9" fillId="0" borderId="30" xfId="0" applyNumberFormat="1" applyFont="1" applyBorder="1" applyAlignment="1">
      <alignment vertical="center"/>
    </xf>
    <xf numFmtId="0" fontId="10" fillId="0" borderId="34" xfId="0" applyFont="1" applyBorder="1" applyAlignment="1">
      <alignment vertical="center"/>
    </xf>
    <xf numFmtId="164" fontId="10" fillId="0" borderId="30" xfId="0" applyNumberFormat="1" applyFont="1" applyBorder="1" applyAlignment="1">
      <alignment vertical="center"/>
    </xf>
    <xf numFmtId="0" fontId="10" fillId="0" borderId="35" xfId="0" applyFont="1" applyBorder="1" applyAlignment="1">
      <alignment vertical="center"/>
    </xf>
    <xf numFmtId="164" fontId="10" fillId="0" borderId="14" xfId="0" applyNumberFormat="1" applyFont="1" applyBorder="1" applyAlignment="1">
      <alignment vertical="center"/>
    </xf>
    <xf numFmtId="0" fontId="10" fillId="0" borderId="30" xfId="0" applyFont="1" applyBorder="1" applyAlignment="1">
      <alignment vertical="center"/>
    </xf>
    <xf numFmtId="164" fontId="9" fillId="0" borderId="34" xfId="0" applyNumberFormat="1" applyFont="1" applyBorder="1" applyAlignment="1">
      <alignment vertical="center"/>
    </xf>
    <xf numFmtId="0" fontId="9" fillId="0" borderId="35" xfId="0" applyFont="1" applyBorder="1" applyAlignment="1">
      <alignment vertical="center"/>
    </xf>
    <xf numFmtId="164" fontId="9" fillId="0" borderId="35" xfId="0" applyNumberFormat="1" applyFont="1" applyBorder="1" applyAlignment="1">
      <alignment vertical="center"/>
    </xf>
    <xf numFmtId="0" fontId="0" fillId="0" borderId="29" xfId="0" applyBorder="1" applyAlignment="1">
      <alignment wrapText="1"/>
    </xf>
    <xf numFmtId="166" fontId="0" fillId="0" borderId="29" xfId="1" applyNumberFormat="1" applyFont="1" applyBorder="1"/>
    <xf numFmtId="0" fontId="0" fillId="0" borderId="14" xfId="0" applyBorder="1" applyAlignment="1">
      <alignment wrapText="1"/>
    </xf>
    <xf numFmtId="164" fontId="0" fillId="0" borderId="35" xfId="0" applyNumberFormat="1" applyBorder="1" applyAlignment="1">
      <alignment vertical="center"/>
    </xf>
    <xf numFmtId="0" fontId="0" fillId="0" borderId="32" xfId="0" applyBorder="1" applyAlignment="1">
      <alignment vertical="center" wrapText="1"/>
    </xf>
    <xf numFmtId="0" fontId="0" fillId="0" borderId="13" xfId="0" applyBorder="1" applyAlignment="1">
      <alignment vertical="center" wrapText="1"/>
    </xf>
    <xf numFmtId="164" fontId="0" fillId="0" borderId="13" xfId="0" applyNumberFormat="1" applyBorder="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vertical="center"/>
    </xf>
    <xf numFmtId="0" fontId="0" fillId="0" borderId="17" xfId="0" applyBorder="1" applyAlignment="1">
      <alignment vertical="center"/>
    </xf>
    <xf numFmtId="164" fontId="2" fillId="0" borderId="17" xfId="0" applyNumberFormat="1" applyFont="1" applyBorder="1" applyAlignment="1">
      <alignment vertical="center"/>
    </xf>
    <xf numFmtId="0" fontId="0" fillId="0" borderId="17" xfId="0" applyBorder="1" applyAlignment="1">
      <alignment horizontal="center" vertical="center"/>
    </xf>
    <xf numFmtId="164" fontId="0" fillId="0" borderId="0" xfId="0" applyNumberFormat="1" applyAlignment="1">
      <alignment vertical="center"/>
    </xf>
    <xf numFmtId="0" fontId="0" fillId="0" borderId="0" xfId="0" applyAlignment="1">
      <alignment horizontal="center" vertical="center"/>
    </xf>
    <xf numFmtId="167" fontId="5" fillId="0" borderId="0" xfId="2" applyNumberFormat="1" applyFont="1" applyAlignment="1">
      <alignment vertical="center"/>
    </xf>
    <xf numFmtId="0" fontId="7" fillId="3" borderId="2" xfId="3" applyFont="1" applyFill="1" applyBorder="1" applyAlignment="1" applyProtection="1">
      <alignment horizontal="center" vertical="center"/>
      <protection locked="0"/>
    </xf>
    <xf numFmtId="0" fontId="7" fillId="3" borderId="2" xfId="3" applyFont="1" applyFill="1" applyBorder="1" applyAlignment="1" applyProtection="1">
      <alignment horizontal="center" vertical="center" wrapText="1"/>
    </xf>
    <xf numFmtId="0" fontId="0" fillId="0" borderId="31" xfId="0" applyBorder="1" applyAlignment="1">
      <alignment vertical="center" wrapText="1"/>
    </xf>
    <xf numFmtId="0" fontId="0" fillId="4" borderId="14" xfId="0" applyFill="1" applyBorder="1" applyAlignment="1">
      <alignment vertical="center" wrapText="1"/>
    </xf>
    <xf numFmtId="167" fontId="0" fillId="5" borderId="14" xfId="2" applyNumberFormat="1" applyFont="1" applyFill="1" applyBorder="1" applyAlignment="1">
      <alignment vertical="center" wrapText="1"/>
    </xf>
    <xf numFmtId="0" fontId="0" fillId="0" borderId="14" xfId="0" applyBorder="1" applyAlignment="1">
      <alignment horizontal="center" vertical="center" wrapText="1"/>
    </xf>
    <xf numFmtId="167" fontId="0" fillId="0" borderId="14" xfId="2" applyNumberFormat="1" applyFont="1" applyBorder="1" applyAlignment="1">
      <alignment vertical="center" wrapText="1"/>
    </xf>
    <xf numFmtId="167" fontId="0" fillId="5" borderId="12" xfId="2" applyNumberFormat="1" applyFont="1" applyFill="1" applyBorder="1" applyAlignment="1">
      <alignment vertical="center"/>
    </xf>
    <xf numFmtId="0" fontId="0" fillId="4" borderId="14" xfId="0" applyFill="1" applyBorder="1" applyAlignment="1">
      <alignment vertical="center"/>
    </xf>
    <xf numFmtId="167" fontId="1" fillId="5" borderId="14" xfId="2" applyNumberFormat="1" applyFont="1" applyFill="1" applyBorder="1" applyAlignment="1">
      <alignment vertical="center" wrapText="1"/>
    </xf>
    <xf numFmtId="0" fontId="0" fillId="4" borderId="12" xfId="0" applyFill="1" applyBorder="1" applyAlignment="1">
      <alignment vertical="center"/>
    </xf>
    <xf numFmtId="0" fontId="0" fillId="4" borderId="12" xfId="0" applyFill="1" applyBorder="1" applyAlignment="1">
      <alignment wrapText="1"/>
    </xf>
    <xf numFmtId="0" fontId="0" fillId="4" borderId="12" xfId="0" applyFill="1" applyBorder="1" applyAlignment="1">
      <alignment vertical="center" wrapText="1"/>
    </xf>
    <xf numFmtId="167" fontId="0" fillId="4" borderId="12" xfId="2" applyNumberFormat="1" applyFont="1" applyFill="1" applyBorder="1" applyAlignment="1">
      <alignment vertical="center" wrapText="1"/>
    </xf>
    <xf numFmtId="0" fontId="2" fillId="0" borderId="14" xfId="0" applyFont="1" applyBorder="1" applyAlignment="1">
      <alignment vertical="center" wrapText="1"/>
    </xf>
    <xf numFmtId="167" fontId="2" fillId="0" borderId="14" xfId="2" applyNumberFormat="1" applyFont="1" applyBorder="1" applyAlignment="1">
      <alignment vertical="center" wrapText="1"/>
    </xf>
    <xf numFmtId="0" fontId="0" fillId="0" borderId="0" xfId="0" applyAlignment="1">
      <alignment vertical="center" wrapText="1"/>
    </xf>
    <xf numFmtId="167" fontId="0" fillId="0" borderId="0" xfId="2" applyNumberFormat="1" applyFont="1" applyAlignment="1">
      <alignment vertical="center" wrapText="1"/>
    </xf>
    <xf numFmtId="0" fontId="0" fillId="0" borderId="0" xfId="0" applyAlignment="1">
      <alignment horizontal="center" vertical="center" wrapText="1"/>
    </xf>
    <xf numFmtId="167" fontId="0" fillId="0" borderId="0" xfId="2" applyNumberFormat="1" applyFont="1" applyAlignment="1">
      <alignment vertical="center"/>
    </xf>
    <xf numFmtId="0" fontId="0" fillId="0" borderId="27" xfId="0" applyBorder="1" applyAlignment="1">
      <alignment vertical="center"/>
    </xf>
    <xf numFmtId="4" fontId="0" fillId="0" borderId="13" xfId="0" applyNumberFormat="1" applyBorder="1" applyAlignment="1">
      <alignment vertical="center"/>
    </xf>
    <xf numFmtId="0" fontId="12" fillId="0" borderId="17" xfId="5" applyFont="1" applyFill="1" applyBorder="1" applyAlignment="1">
      <alignment horizontal="justify" vertical="center" wrapText="1"/>
    </xf>
    <xf numFmtId="4" fontId="0" fillId="0" borderId="17" xfId="0" applyNumberFormat="1" applyBorder="1" applyAlignment="1">
      <alignment vertical="center"/>
    </xf>
    <xf numFmtId="0" fontId="0" fillId="0" borderId="36" xfId="0" applyBorder="1" applyAlignment="1">
      <alignment horizontal="center" vertical="center"/>
    </xf>
    <xf numFmtId="15" fontId="12" fillId="0" borderId="15" xfId="0" applyNumberFormat="1" applyFont="1" applyFill="1" applyBorder="1" applyAlignment="1">
      <alignment horizontal="center" vertical="center" wrapText="1"/>
    </xf>
    <xf numFmtId="0" fontId="0" fillId="0" borderId="18" xfId="0" applyBorder="1" applyAlignment="1">
      <alignment vertical="center"/>
    </xf>
    <xf numFmtId="4" fontId="0" fillId="0" borderId="16" xfId="0" applyNumberFormat="1" applyBorder="1" applyAlignment="1">
      <alignment vertical="center"/>
    </xf>
    <xf numFmtId="4" fontId="0" fillId="0" borderId="18" xfId="0" applyNumberFormat="1" applyBorder="1" applyAlignment="1">
      <alignment horizontal="center" vertical="center"/>
    </xf>
    <xf numFmtId="0" fontId="0" fillId="0" borderId="16" xfId="0" applyBorder="1" applyAlignment="1">
      <alignment horizontal="center" vertical="center"/>
    </xf>
    <xf numFmtId="15" fontId="12" fillId="0" borderId="18" xfId="0" applyNumberFormat="1" applyFont="1" applyFill="1" applyBorder="1" applyAlignment="1">
      <alignment horizontal="center" vertical="center" wrapText="1"/>
    </xf>
    <xf numFmtId="0" fontId="13" fillId="0" borderId="12" xfId="3" applyFont="1" applyBorder="1" applyAlignment="1" applyProtection="1">
      <alignment vertical="center"/>
    </xf>
    <xf numFmtId="4" fontId="0" fillId="0" borderId="12" xfId="0" applyNumberFormat="1" applyBorder="1" applyAlignment="1">
      <alignment horizontal="center" vertical="center"/>
    </xf>
    <xf numFmtId="15" fontId="12" fillId="0" borderId="12" xfId="0" applyNumberFormat="1" applyFont="1" applyFill="1" applyBorder="1" applyAlignment="1">
      <alignment horizontal="center" vertical="center" wrapText="1"/>
    </xf>
    <xf numFmtId="14" fontId="0" fillId="0" borderId="12" xfId="0" applyNumberFormat="1" applyBorder="1" applyAlignment="1">
      <alignment vertical="center"/>
    </xf>
    <xf numFmtId="0" fontId="13" fillId="0" borderId="23" xfId="3" applyFont="1" applyBorder="1" applyAlignment="1" applyProtection="1">
      <alignment vertical="center"/>
    </xf>
    <xf numFmtId="4" fontId="0" fillId="0" borderId="23" xfId="0" applyNumberFormat="1" applyBorder="1" applyAlignment="1">
      <alignment vertical="center"/>
    </xf>
    <xf numFmtId="4" fontId="0" fillId="0" borderId="23" xfId="0" applyNumberFormat="1" applyBorder="1" applyAlignment="1">
      <alignment horizontal="center" vertical="center"/>
    </xf>
    <xf numFmtId="0" fontId="0" fillId="0" borderId="23" xfId="0" applyBorder="1" applyAlignment="1">
      <alignment horizontal="center" vertical="center"/>
    </xf>
    <xf numFmtId="15" fontId="12" fillId="0" borderId="23" xfId="0" applyNumberFormat="1" applyFont="1" applyFill="1" applyBorder="1" applyAlignment="1">
      <alignment horizontal="center" vertical="center" wrapText="1"/>
    </xf>
    <xf numFmtId="14" fontId="0" fillId="0" borderId="23" xfId="0" applyNumberFormat="1" applyBorder="1" applyAlignment="1">
      <alignment vertical="center"/>
    </xf>
    <xf numFmtId="0" fontId="0" fillId="0" borderId="31" xfId="0" applyBorder="1" applyAlignment="1">
      <alignment vertical="center"/>
    </xf>
    <xf numFmtId="0" fontId="12" fillId="0" borderId="14" xfId="5" applyFont="1" applyFill="1" applyBorder="1" applyAlignment="1">
      <alignment horizontal="justify" vertical="center" wrapText="1"/>
    </xf>
    <xf numFmtId="0" fontId="13" fillId="0" borderId="14" xfId="3" applyFont="1" applyBorder="1" applyAlignment="1" applyProtection="1">
      <alignment vertical="center"/>
    </xf>
    <xf numFmtId="4" fontId="0" fillId="0" borderId="20" xfId="0" applyNumberFormat="1" applyBorder="1" applyAlignment="1">
      <alignment vertical="center"/>
    </xf>
    <xf numFmtId="4" fontId="0" fillId="0" borderId="14" xfId="0" applyNumberFormat="1" applyBorder="1" applyAlignment="1">
      <alignment horizontal="center" vertical="center"/>
    </xf>
    <xf numFmtId="15" fontId="12" fillId="0" borderId="14" xfId="0" applyNumberFormat="1" applyFont="1" applyFill="1" applyBorder="1" applyAlignment="1">
      <alignment horizontal="center" vertical="center" wrapText="1"/>
    </xf>
    <xf numFmtId="14" fontId="0" fillId="0" borderId="14" xfId="0" applyNumberFormat="1" applyBorder="1" applyAlignment="1">
      <alignment vertical="center"/>
    </xf>
    <xf numFmtId="0" fontId="12" fillId="4" borderId="13" xfId="5" applyFont="1" applyFill="1" applyBorder="1" applyAlignment="1">
      <alignment horizontal="justify" vertical="center" wrapText="1"/>
    </xf>
    <xf numFmtId="0" fontId="13" fillId="0" borderId="13" xfId="3" applyFont="1" applyBorder="1" applyAlignment="1" applyProtection="1">
      <alignment vertical="center"/>
    </xf>
    <xf numFmtId="4" fontId="0" fillId="0" borderId="13" xfId="0" applyNumberFormat="1" applyBorder="1" applyAlignment="1">
      <alignment horizontal="center" vertical="center"/>
    </xf>
    <xf numFmtId="15" fontId="12" fillId="4" borderId="23" xfId="0" applyNumberFormat="1" applyFont="1" applyFill="1" applyBorder="1" applyAlignment="1">
      <alignment horizontal="center" vertical="center" wrapText="1"/>
    </xf>
    <xf numFmtId="0" fontId="13" fillId="0" borderId="18" xfId="3" applyFont="1" applyBorder="1" applyAlignment="1" applyProtection="1">
      <alignment vertical="center"/>
    </xf>
    <xf numFmtId="0" fontId="13" fillId="0" borderId="17" xfId="3" applyFont="1" applyBorder="1" applyAlignment="1" applyProtection="1">
      <alignment vertical="center"/>
    </xf>
    <xf numFmtId="4" fontId="0" fillId="0" borderId="17" xfId="0" applyNumberFormat="1" applyBorder="1" applyAlignment="1">
      <alignment horizontal="center" vertical="center"/>
    </xf>
    <xf numFmtId="15" fontId="12" fillId="0" borderId="17" xfId="0" applyNumberFormat="1" applyFont="1" applyFill="1" applyBorder="1" applyAlignment="1">
      <alignment horizontal="center" vertical="center" wrapText="1"/>
    </xf>
    <xf numFmtId="4" fontId="0" fillId="0" borderId="14" xfId="0" applyNumberFormat="1" applyBorder="1" applyAlignment="1">
      <alignment vertical="center"/>
    </xf>
    <xf numFmtId="0" fontId="14" fillId="0" borderId="0" xfId="0" applyFont="1" applyFill="1" applyAlignment="1">
      <alignment vertical="center"/>
    </xf>
    <xf numFmtId="0" fontId="0" fillId="0" borderId="0" xfId="0" applyFill="1" applyAlignment="1">
      <alignment vertical="center"/>
    </xf>
    <xf numFmtId="0" fontId="18" fillId="0" borderId="0" xfId="0" applyFont="1" applyFill="1" applyAlignment="1">
      <alignment vertical="center"/>
    </xf>
    <xf numFmtId="0" fontId="20" fillId="0" borderId="0" xfId="0" applyFont="1" applyFill="1" applyAlignment="1">
      <alignment vertical="center"/>
    </xf>
    <xf numFmtId="0" fontId="2" fillId="0" borderId="0" xfId="0" applyFont="1" applyFill="1" applyAlignment="1">
      <alignment vertical="center"/>
    </xf>
    <xf numFmtId="0" fontId="0" fillId="0" borderId="0" xfId="0" applyAlignment="1">
      <alignment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7" fillId="3" borderId="2" xfId="3" applyFont="1" applyFill="1" applyBorder="1" applyAlignment="1" applyProtection="1">
      <alignment horizontal="left" vertical="center" wrapText="1"/>
      <protection locked="0"/>
    </xf>
    <xf numFmtId="0" fontId="0" fillId="0" borderId="14" xfId="0" applyBorder="1" applyAlignment="1">
      <alignment horizontal="left" vertical="center" wrapText="1"/>
    </xf>
    <xf numFmtId="3" fontId="0" fillId="0" borderId="14" xfId="0" applyNumberFormat="1" applyBorder="1" applyAlignment="1">
      <alignment horizontal="left" vertical="center" wrapText="1"/>
    </xf>
    <xf numFmtId="14" fontId="0" fillId="0" borderId="14" xfId="0" applyNumberFormat="1" applyBorder="1" applyAlignment="1">
      <alignment horizontal="left" vertical="center" wrapText="1"/>
    </xf>
    <xf numFmtId="14" fontId="0" fillId="0" borderId="28" xfId="0" applyNumberFormat="1"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vertical="center" wrapText="1"/>
    </xf>
    <xf numFmtId="0" fontId="0" fillId="0" borderId="22" xfId="0" applyBorder="1" applyAlignment="1">
      <alignment horizontal="left" vertical="center" wrapText="1"/>
    </xf>
    <xf numFmtId="3" fontId="0" fillId="0" borderId="22" xfId="0" applyNumberFormat="1" applyBorder="1" applyAlignment="1">
      <alignment horizontal="left" vertical="center" wrapText="1"/>
    </xf>
    <xf numFmtId="3" fontId="0" fillId="0" borderId="0" xfId="0" applyNumberFormat="1" applyAlignment="1">
      <alignment horizontal="left" vertical="center" wrapText="1"/>
    </xf>
    <xf numFmtId="0" fontId="0" fillId="0" borderId="31"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3" fontId="0" fillId="0" borderId="0" xfId="0" applyNumberFormat="1" applyBorder="1" applyAlignment="1">
      <alignment horizontal="left" vertical="center" wrapText="1"/>
    </xf>
    <xf numFmtId="14" fontId="0" fillId="0" borderId="0" xfId="0" applyNumberFormat="1" applyBorder="1" applyAlignment="1">
      <alignment horizontal="left" vertical="center" wrapText="1"/>
    </xf>
    <xf numFmtId="0" fontId="7" fillId="3" borderId="2" xfId="3" applyFont="1" applyFill="1" applyBorder="1" applyAlignment="1" applyProtection="1">
      <alignment horizontal="center" vertical="center" wrapText="1"/>
      <protection locked="0"/>
    </xf>
    <xf numFmtId="169" fontId="28" fillId="0" borderId="12" xfId="3" applyNumberFormat="1" applyFont="1" applyBorder="1" applyAlignment="1" applyProtection="1">
      <alignment horizontal="right" vertical="center"/>
    </xf>
    <xf numFmtId="49" fontId="32" fillId="0" borderId="18" xfId="3" applyNumberFormat="1" applyFont="1" applyFill="1" applyBorder="1" applyAlignment="1" applyProtection="1">
      <alignment horizontal="left" vertical="center" wrapText="1" indent="1"/>
      <protection locked="0"/>
    </xf>
    <xf numFmtId="49" fontId="34" fillId="0" borderId="12" xfId="3" applyNumberFormat="1" applyFont="1" applyFill="1" applyBorder="1" applyAlignment="1" applyProtection="1">
      <alignment horizontal="left" vertical="center" wrapText="1"/>
    </xf>
    <xf numFmtId="17" fontId="0" fillId="0" borderId="12" xfId="0" applyNumberFormat="1" applyBorder="1" applyAlignment="1">
      <alignment vertical="center"/>
    </xf>
    <xf numFmtId="49" fontId="32" fillId="0" borderId="12" xfId="3" applyNumberFormat="1" applyFont="1" applyFill="1" applyBorder="1" applyAlignment="1" applyProtection="1">
      <alignment horizontal="left" vertical="center" wrapText="1" indent="1"/>
      <protection locked="0"/>
    </xf>
    <xf numFmtId="49" fontId="35" fillId="0" borderId="12" xfId="3" applyNumberFormat="1" applyFont="1" applyFill="1" applyBorder="1" applyAlignment="1" applyProtection="1">
      <alignment horizontal="left" vertical="center" wrapText="1"/>
    </xf>
    <xf numFmtId="0" fontId="0" fillId="0" borderId="23" xfId="0" applyBorder="1" applyAlignment="1">
      <alignment vertical="center"/>
    </xf>
    <xf numFmtId="0" fontId="21" fillId="4" borderId="12" xfId="0" applyFont="1" applyFill="1" applyBorder="1" applyAlignment="1">
      <alignment horizontal="left" vertical="center" wrapText="1"/>
    </xf>
    <xf numFmtId="0" fontId="0" fillId="0" borderId="12" xfId="0" applyFont="1" applyBorder="1" applyAlignment="1">
      <alignment vertical="center"/>
    </xf>
    <xf numFmtId="171" fontId="2" fillId="0" borderId="12" xfId="0" applyNumberFormat="1" applyFont="1" applyBorder="1" applyAlignment="1">
      <alignment vertical="center"/>
    </xf>
    <xf numFmtId="0" fontId="0" fillId="4" borderId="12" xfId="0" applyFont="1" applyFill="1" applyBorder="1" applyAlignment="1">
      <alignment vertical="center"/>
    </xf>
    <xf numFmtId="0" fontId="10" fillId="0" borderId="12" xfId="0" applyFont="1" applyBorder="1" applyAlignment="1">
      <alignment horizontal="left" vertical="center" wrapText="1"/>
    </xf>
    <xf numFmtId="171" fontId="10" fillId="0" borderId="12" xfId="7" applyNumberFormat="1" applyFont="1" applyBorder="1" applyAlignment="1">
      <alignment horizontal="center" vertical="center" wrapText="1"/>
    </xf>
    <xf numFmtId="171" fontId="0" fillId="0" borderId="12" xfId="0" applyNumberFormat="1" applyFont="1" applyBorder="1" applyAlignment="1">
      <alignment vertical="center"/>
    </xf>
    <xf numFmtId="171" fontId="10" fillId="0" borderId="12" xfId="7" applyNumberFormat="1" applyFont="1" applyBorder="1" applyAlignment="1">
      <alignment horizontal="right" vertical="center" wrapText="1"/>
    </xf>
    <xf numFmtId="0" fontId="2" fillId="4" borderId="12" xfId="0" applyFont="1" applyFill="1" applyBorder="1" applyAlignment="1">
      <alignment horizontal="left" vertical="center" wrapText="1"/>
    </xf>
    <xf numFmtId="0" fontId="36" fillId="0" borderId="12" xfId="0" applyFont="1" applyBorder="1" applyAlignment="1">
      <alignment horizontal="left" vertical="center" wrapText="1"/>
    </xf>
    <xf numFmtId="0" fontId="37" fillId="0" borderId="0" xfId="0" applyFont="1" applyAlignment="1">
      <alignment vertical="center"/>
    </xf>
    <xf numFmtId="0" fontId="0" fillId="5" borderId="0" xfId="0" applyFill="1" applyAlignment="1">
      <alignment horizontal="left" vertical="center" wrapText="1"/>
    </xf>
    <xf numFmtId="0" fontId="7" fillId="3" borderId="3" xfId="3" applyFont="1" applyFill="1" applyBorder="1" applyAlignment="1" applyProtection="1">
      <alignment horizontal="center" vertical="center" wrapText="1"/>
      <protection locked="0"/>
    </xf>
    <xf numFmtId="0" fontId="7" fillId="3" borderId="3" xfId="3" applyFont="1" applyFill="1" applyBorder="1" applyAlignment="1" applyProtection="1">
      <alignment horizontal="center" vertical="center" wrapText="1"/>
      <protection locked="0"/>
    </xf>
    <xf numFmtId="0" fontId="7" fillId="3" borderId="2" xfId="3" applyFont="1" applyFill="1" applyBorder="1" applyAlignment="1" applyProtection="1">
      <alignment horizontal="left" vertical="center" wrapText="1"/>
    </xf>
    <xf numFmtId="0" fontId="7" fillId="3" borderId="3" xfId="3" applyFont="1" applyFill="1" applyBorder="1" applyAlignment="1" applyProtection="1">
      <alignment horizontal="center" vertical="center" wrapText="1"/>
      <protection locked="0"/>
    </xf>
    <xf numFmtId="0" fontId="0" fillId="0" borderId="45" xfId="0" applyBorder="1" applyAlignment="1">
      <alignment vertical="center"/>
    </xf>
    <xf numFmtId="0" fontId="0" fillId="0" borderId="46" xfId="0" applyBorder="1" applyAlignment="1">
      <alignment vertical="center"/>
    </xf>
    <xf numFmtId="0" fontId="0" fillId="0" borderId="12" xfId="0" applyBorder="1"/>
    <xf numFmtId="0" fontId="7" fillId="3" borderId="49" xfId="3" applyFont="1" applyFill="1" applyBorder="1" applyAlignment="1" applyProtection="1">
      <alignment horizontal="left" vertical="center" wrapText="1"/>
    </xf>
    <xf numFmtId="0" fontId="0" fillId="0" borderId="46" xfId="0" applyBorder="1" applyAlignment="1">
      <alignment horizontal="left" vertical="center" wrapText="1"/>
    </xf>
    <xf numFmtId="0" fontId="0" fillId="0" borderId="48" xfId="0" applyBorder="1" applyAlignment="1">
      <alignment horizontal="left" vertical="center" wrapText="1"/>
    </xf>
    <xf numFmtId="0" fontId="7" fillId="3" borderId="6" xfId="3" applyFont="1" applyFill="1" applyBorder="1" applyAlignment="1" applyProtection="1">
      <alignment horizontal="center" vertical="center" wrapText="1"/>
      <protection locked="0"/>
    </xf>
    <xf numFmtId="14" fontId="0" fillId="0" borderId="31" xfId="0" applyNumberFormat="1" applyBorder="1" applyAlignment="1">
      <alignment horizontal="left" vertical="center" wrapText="1"/>
    </xf>
    <xf numFmtId="0" fontId="0" fillId="0" borderId="51" xfId="0" applyBorder="1" applyAlignment="1">
      <alignment vertical="center"/>
    </xf>
    <xf numFmtId="14" fontId="0" fillId="0" borderId="45" xfId="0" applyNumberFormat="1" applyBorder="1" applyAlignment="1">
      <alignment vertical="center"/>
    </xf>
    <xf numFmtId="14" fontId="0" fillId="0" borderId="46" xfId="0" applyNumberFormat="1" applyBorder="1" applyAlignment="1">
      <alignment vertical="center"/>
    </xf>
    <xf numFmtId="0" fontId="0" fillId="0" borderId="46" xfId="0" applyBorder="1" applyAlignment="1">
      <alignment vertical="center" wrapText="1"/>
    </xf>
    <xf numFmtId="0" fontId="0" fillId="0" borderId="45" xfId="0" applyBorder="1" applyAlignment="1">
      <alignment horizontal="center" vertical="center"/>
    </xf>
    <xf numFmtId="0" fontId="0" fillId="0" borderId="36" xfId="0" applyBorder="1" applyAlignment="1">
      <alignment vertical="center"/>
    </xf>
    <xf numFmtId="0" fontId="0" fillId="0" borderId="12" xfId="0" applyBorder="1" applyAlignment="1">
      <alignment horizontal="center" vertical="center"/>
    </xf>
    <xf numFmtId="0" fontId="7" fillId="3" borderId="3" xfId="3" applyFont="1" applyFill="1" applyBorder="1" applyAlignment="1" applyProtection="1">
      <alignment horizontal="center" vertical="center" wrapText="1"/>
      <protection locked="0"/>
    </xf>
    <xf numFmtId="0" fontId="7" fillId="3" borderId="6" xfId="3"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9" fontId="5" fillId="0" borderId="12" xfId="0" applyNumberFormat="1" applyFont="1" applyBorder="1" applyAlignment="1">
      <alignment horizontal="center" vertical="center"/>
    </xf>
    <xf numFmtId="9" fontId="0" fillId="0" borderId="12" xfId="0" applyNumberFormat="1" applyBorder="1" applyAlignment="1">
      <alignment horizontal="center" vertical="center"/>
    </xf>
    <xf numFmtId="0" fontId="0" fillId="0" borderId="12" xfId="0" applyBorder="1" applyAlignment="1">
      <alignment horizontal="center" vertical="center"/>
    </xf>
    <xf numFmtId="0" fontId="7" fillId="3" borderId="2"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protection locked="0"/>
    </xf>
    <xf numFmtId="0" fontId="7" fillId="3" borderId="4" xfId="3"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0" fillId="0" borderId="27" xfId="0" applyBorder="1" applyAlignment="1">
      <alignment vertical="center"/>
    </xf>
    <xf numFmtId="0" fontId="0" fillId="0" borderId="27"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31" xfId="0" applyBorder="1" applyAlignment="1">
      <alignment vertical="center"/>
    </xf>
    <xf numFmtId="0" fontId="0" fillId="0" borderId="13" xfId="0" applyBorder="1" applyAlignment="1">
      <alignment vertical="center" wrapText="1"/>
    </xf>
    <xf numFmtId="9" fontId="0" fillId="0" borderId="12" xfId="8" applyFont="1" applyBorder="1" applyAlignment="1">
      <alignment horizontal="center" vertical="center"/>
    </xf>
    <xf numFmtId="0" fontId="0" fillId="6" borderId="12" xfId="0" applyFill="1" applyBorder="1" applyAlignment="1">
      <alignment vertical="center"/>
    </xf>
    <xf numFmtId="0" fontId="39" fillId="0" borderId="0" xfId="0" applyFont="1" applyAlignment="1">
      <alignment vertical="center"/>
    </xf>
    <xf numFmtId="0" fontId="31" fillId="0" borderId="12" xfId="3" applyNumberFormat="1" applyFont="1" applyFill="1" applyBorder="1" applyAlignment="1" applyProtection="1">
      <alignment horizontal="left" vertical="center" wrapText="1" indent="1"/>
      <protection locked="0"/>
    </xf>
    <xf numFmtId="0" fontId="31" fillId="0" borderId="12" xfId="3" applyNumberFormat="1" applyFont="1" applyFill="1" applyBorder="1" applyAlignment="1" applyProtection="1">
      <alignment horizontal="center" vertical="center" wrapText="1"/>
      <protection locked="0"/>
    </xf>
    <xf numFmtId="9" fontId="0" fillId="0" borderId="50" xfId="8" applyFont="1" applyBorder="1" applyAlignment="1">
      <alignment horizontal="center" vertical="center" wrapText="1"/>
    </xf>
    <xf numFmtId="9" fontId="2" fillId="0" borderId="50" xfId="8" applyFont="1" applyBorder="1" applyAlignment="1">
      <alignment horizontal="center" vertical="center" wrapText="1"/>
    </xf>
    <xf numFmtId="0" fontId="14" fillId="7" borderId="12" xfId="0" applyFont="1" applyFill="1" applyBorder="1" applyAlignment="1">
      <alignment horizontal="center" vertical="center" wrapText="1"/>
    </xf>
    <xf numFmtId="0" fontId="14" fillId="7" borderId="12" xfId="0" applyFont="1" applyFill="1" applyBorder="1" applyAlignment="1">
      <alignment horizontal="center" vertical="center"/>
    </xf>
    <xf numFmtId="0" fontId="14" fillId="7" borderId="12" xfId="0" applyFont="1" applyFill="1" applyBorder="1" applyAlignment="1">
      <alignment vertical="center"/>
    </xf>
    <xf numFmtId="0" fontId="14" fillId="7" borderId="45" xfId="0" applyFont="1" applyFill="1" applyBorder="1" applyAlignment="1">
      <alignment vertical="center"/>
    </xf>
    <xf numFmtId="0" fontId="15" fillId="8" borderId="12" xfId="0" applyFont="1" applyFill="1" applyBorder="1" applyAlignment="1">
      <alignment wrapText="1"/>
    </xf>
    <xf numFmtId="0" fontId="14" fillId="8" borderId="12" xfId="0" applyFont="1" applyFill="1" applyBorder="1" applyAlignment="1">
      <alignment horizontal="center" vertical="center"/>
    </xf>
    <xf numFmtId="0" fontId="14" fillId="8" borderId="12" xfId="0" applyFont="1" applyFill="1" applyBorder="1" applyAlignment="1">
      <alignment vertical="center"/>
    </xf>
    <xf numFmtId="0" fontId="14" fillId="8" borderId="45" xfId="0" applyFont="1" applyFill="1" applyBorder="1" applyAlignment="1">
      <alignment vertical="center"/>
    </xf>
    <xf numFmtId="0" fontId="16" fillId="0" borderId="12" xfId="0" applyFont="1" applyBorder="1" applyAlignment="1">
      <alignment vertical="center" wrapText="1"/>
    </xf>
    <xf numFmtId="0" fontId="16" fillId="0" borderId="12" xfId="0" applyFont="1" applyBorder="1" applyAlignment="1">
      <alignment horizontal="center" wrapText="1"/>
    </xf>
    <xf numFmtId="168" fontId="10" fillId="4" borderId="12" xfId="1" applyNumberFormat="1" applyFont="1" applyFill="1" applyBorder="1"/>
    <xf numFmtId="0" fontId="17" fillId="0" borderId="12" xfId="0" applyFont="1" applyBorder="1" applyAlignment="1">
      <alignment wrapText="1"/>
    </xf>
    <xf numFmtId="0" fontId="18" fillId="0" borderId="12" xfId="0" applyFont="1" applyBorder="1" applyAlignment="1">
      <alignment horizontal="center" vertical="center"/>
    </xf>
    <xf numFmtId="0" fontId="18" fillId="0" borderId="12" xfId="0" applyFont="1" applyBorder="1" applyAlignment="1">
      <alignment vertical="center"/>
    </xf>
    <xf numFmtId="0" fontId="18" fillId="4" borderId="12" xfId="0" applyFont="1" applyFill="1" applyBorder="1" applyAlignment="1">
      <alignment vertical="center"/>
    </xf>
    <xf numFmtId="0" fontId="16" fillId="0" borderId="12" xfId="0" applyFont="1" applyBorder="1" applyAlignment="1">
      <alignment horizontal="center" vertical="center" wrapText="1"/>
    </xf>
    <xf numFmtId="165" fontId="10" fillId="4" borderId="12" xfId="6" applyFont="1" applyFill="1" applyBorder="1" applyAlignment="1" applyProtection="1">
      <alignment horizontal="center" vertical="center"/>
    </xf>
    <xf numFmtId="0" fontId="18" fillId="8" borderId="12" xfId="0" applyFont="1" applyFill="1" applyBorder="1" applyAlignment="1">
      <alignment vertical="center"/>
    </xf>
    <xf numFmtId="0" fontId="0" fillId="8" borderId="12" xfId="0" applyFill="1" applyBorder="1" applyAlignment="1">
      <alignment vertical="center"/>
    </xf>
    <xf numFmtId="0" fontId="19" fillId="0" borderId="12" xfId="0" applyFont="1" applyBorder="1" applyAlignment="1">
      <alignment horizontal="center" vertical="center"/>
    </xf>
    <xf numFmtId="165" fontId="12" fillId="4" borderId="12" xfId="6" applyFont="1" applyFill="1" applyBorder="1" applyAlignment="1" applyProtection="1">
      <alignment horizontal="center" vertical="center"/>
    </xf>
    <xf numFmtId="0" fontId="14" fillId="0" borderId="12" xfId="0" applyFont="1" applyBorder="1" applyAlignment="1">
      <alignment horizontal="center" vertical="center" wrapText="1"/>
    </xf>
    <xf numFmtId="0" fontId="20" fillId="8" borderId="12" xfId="0" applyFont="1" applyFill="1" applyBorder="1" applyAlignment="1">
      <alignment vertical="center"/>
    </xf>
    <xf numFmtId="0" fontId="16" fillId="0" borderId="12" xfId="0" applyFont="1" applyBorder="1" applyAlignment="1">
      <alignment wrapText="1"/>
    </xf>
    <xf numFmtId="0" fontId="21" fillId="0" borderId="12" xfId="0" applyFont="1" applyBorder="1" applyAlignment="1">
      <alignment horizontal="center" vertical="center"/>
    </xf>
    <xf numFmtId="0" fontId="2" fillId="8" borderId="12" xfId="0" applyFont="1" applyFill="1" applyBorder="1" applyAlignment="1">
      <alignment horizontal="center" vertical="center"/>
    </xf>
    <xf numFmtId="0" fontId="2" fillId="8" borderId="12" xfId="0" applyFont="1" applyFill="1" applyBorder="1" applyAlignment="1">
      <alignment vertical="center"/>
    </xf>
    <xf numFmtId="0" fontId="21" fillId="8" borderId="12" xfId="0" applyFont="1" applyFill="1" applyBorder="1" applyAlignment="1">
      <alignment vertical="center"/>
    </xf>
    <xf numFmtId="0" fontId="22" fillId="0" borderId="12" xfId="0" applyFont="1" applyBorder="1" applyAlignment="1">
      <alignment horizontal="center" vertical="center" wrapText="1"/>
    </xf>
    <xf numFmtId="168" fontId="0" fillId="0" borderId="14" xfId="9" applyFont="1" applyBorder="1" applyAlignment="1">
      <alignment vertical="center"/>
    </xf>
    <xf numFmtId="14" fontId="0" fillId="0" borderId="13" xfId="0" applyNumberFormat="1" applyBorder="1" applyAlignment="1">
      <alignment vertical="center"/>
    </xf>
    <xf numFmtId="168" fontId="0" fillId="0" borderId="12" xfId="9" applyFont="1" applyBorder="1" applyAlignment="1">
      <alignment vertical="center"/>
    </xf>
    <xf numFmtId="168" fontId="0" fillId="0" borderId="13" xfId="9" applyFont="1" applyBorder="1" applyAlignment="1">
      <alignment vertical="center"/>
    </xf>
    <xf numFmtId="14" fontId="0" fillId="0" borderId="51" xfId="0" applyNumberFormat="1" applyBorder="1" applyAlignment="1">
      <alignment vertical="center"/>
    </xf>
    <xf numFmtId="14" fontId="0" fillId="0" borderId="13" xfId="0" applyNumberFormat="1" applyBorder="1" applyAlignment="1">
      <alignment horizontal="right" vertical="center"/>
    </xf>
    <xf numFmtId="0" fontId="0" fillId="0" borderId="41" xfId="0" applyBorder="1" applyAlignment="1">
      <alignment vertical="center" wrapText="1"/>
    </xf>
    <xf numFmtId="168" fontId="0" fillId="0" borderId="23" xfId="9" applyFont="1" applyBorder="1" applyAlignment="1">
      <alignment vertical="center"/>
    </xf>
    <xf numFmtId="168" fontId="9" fillId="0" borderId="0" xfId="0" applyNumberFormat="1" applyFont="1" applyAlignment="1">
      <alignment vertical="center"/>
    </xf>
    <xf numFmtId="172" fontId="0" fillId="0" borderId="14" xfId="0" applyNumberFormat="1" applyBorder="1" applyAlignment="1">
      <alignment vertical="center"/>
    </xf>
    <xf numFmtId="9" fontId="0" fillId="0" borderId="12" xfId="0" applyNumberFormat="1" applyBorder="1" applyAlignment="1">
      <alignment vertical="center"/>
    </xf>
    <xf numFmtId="0" fontId="39" fillId="4" borderId="11" xfId="0" applyFont="1" applyFill="1" applyBorder="1" applyAlignment="1">
      <alignment vertical="center" wrapText="1"/>
    </xf>
    <xf numFmtId="0" fontId="0" fillId="0" borderId="59" xfId="0" applyBorder="1" applyAlignment="1">
      <alignment vertical="center"/>
    </xf>
    <xf numFmtId="0" fontId="0" fillId="0" borderId="44" xfId="0" applyBorder="1" applyAlignment="1">
      <alignment vertical="center"/>
    </xf>
    <xf numFmtId="0" fontId="39" fillId="4" borderId="12" xfId="0" applyFont="1" applyFill="1" applyBorder="1" applyAlignment="1">
      <alignment vertical="center" wrapText="1"/>
    </xf>
    <xf numFmtId="172" fontId="0" fillId="0" borderId="0" xfId="0" applyNumberFormat="1" applyAlignment="1">
      <alignment vertical="center"/>
    </xf>
    <xf numFmtId="0" fontId="0" fillId="4" borderId="11" xfId="0" applyFont="1" applyFill="1" applyBorder="1" applyAlignment="1">
      <alignment vertical="center" wrapText="1"/>
    </xf>
    <xf numFmtId="0" fontId="1" fillId="4" borderId="11" xfId="0" applyFont="1" applyFill="1" applyBorder="1" applyAlignment="1">
      <alignment vertical="center" wrapText="1"/>
    </xf>
    <xf numFmtId="0" fontId="10" fillId="0" borderId="13" xfId="0" applyFont="1" applyBorder="1" applyAlignment="1">
      <alignment horizontal="left" vertical="center" wrapText="1"/>
    </xf>
    <xf numFmtId="0" fontId="0" fillId="4" borderId="45" xfId="0" applyFont="1" applyFill="1" applyBorder="1" applyAlignment="1">
      <alignment horizontal="left" vertical="center" wrapText="1"/>
    </xf>
    <xf numFmtId="0" fontId="0" fillId="4" borderId="13" xfId="0" applyFont="1" applyFill="1" applyBorder="1" applyAlignment="1">
      <alignment horizontal="left" vertical="center" wrapText="1"/>
    </xf>
    <xf numFmtId="172" fontId="0" fillId="0" borderId="20" xfId="0" applyNumberFormat="1" applyBorder="1" applyAlignment="1">
      <alignment vertical="center"/>
    </xf>
    <xf numFmtId="0" fontId="0" fillId="0" borderId="55" xfId="0" applyBorder="1" applyAlignment="1">
      <alignment vertical="center"/>
    </xf>
    <xf numFmtId="172" fontId="0" fillId="0" borderId="12" xfId="0" applyNumberFormat="1" applyBorder="1" applyAlignment="1">
      <alignment vertical="center"/>
    </xf>
    <xf numFmtId="172" fontId="10" fillId="0" borderId="14" xfId="0" applyNumberFormat="1" applyFont="1" applyFill="1" applyBorder="1" applyAlignment="1">
      <alignment horizontal="right" vertical="center"/>
    </xf>
    <xf numFmtId="172" fontId="10" fillId="0" borderId="13" xfId="0" applyNumberFormat="1" applyFont="1" applyFill="1" applyBorder="1"/>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60"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34" xfId="0" applyBorder="1" applyAlignment="1">
      <alignment vertical="center" wrapText="1"/>
    </xf>
    <xf numFmtId="0" fontId="0" fillId="0" borderId="35" xfId="0" applyBorder="1" applyAlignment="1">
      <alignment vertical="center" wrapText="1"/>
    </xf>
    <xf numFmtId="0" fontId="0" fillId="0" borderId="29" xfId="0" applyBorder="1" applyAlignment="1">
      <alignment vertical="center" wrapText="1"/>
    </xf>
    <xf numFmtId="0" fontId="0" fillId="0" borderId="40" xfId="0" applyBorder="1" applyAlignment="1">
      <alignment vertical="center"/>
    </xf>
    <xf numFmtId="165" fontId="0" fillId="0" borderId="60" xfId="4" applyFont="1" applyBorder="1" applyAlignment="1">
      <alignment vertical="center"/>
    </xf>
    <xf numFmtId="165" fontId="0" fillId="0" borderId="63" xfId="4" applyFont="1" applyBorder="1" applyAlignment="1">
      <alignment vertical="center"/>
    </xf>
    <xf numFmtId="165" fontId="0" fillId="0" borderId="62" xfId="4" applyFont="1" applyBorder="1" applyAlignment="1">
      <alignment vertical="center"/>
    </xf>
    <xf numFmtId="0" fontId="0" fillId="0" borderId="32" xfId="0" applyBorder="1" applyAlignment="1">
      <alignment vertical="center"/>
    </xf>
    <xf numFmtId="0" fontId="0" fillId="0" borderId="61" xfId="0" applyBorder="1" applyAlignment="1">
      <alignment horizontal="center" vertical="center"/>
    </xf>
    <xf numFmtId="0" fontId="10" fillId="0" borderId="0" xfId="0" applyFont="1" applyAlignment="1">
      <alignment horizontal="center" vertical="center"/>
    </xf>
    <xf numFmtId="9" fontId="0" fillId="0" borderId="0" xfId="8" applyFont="1" applyAlignment="1">
      <alignment vertical="center"/>
    </xf>
    <xf numFmtId="9" fontId="0" fillId="0" borderId="12" xfId="8" applyFont="1" applyBorder="1" applyAlignment="1">
      <alignment vertical="center"/>
    </xf>
    <xf numFmtId="0" fontId="41" fillId="0" borderId="12" xfId="0" applyFont="1" applyFill="1" applyBorder="1" applyAlignment="1">
      <alignment vertical="center" wrapText="1"/>
    </xf>
    <xf numFmtId="0" fontId="42" fillId="0" borderId="12" xfId="0" applyFont="1" applyFill="1" applyBorder="1" applyAlignment="1">
      <alignment horizontal="left" vertical="center" wrapText="1" readingOrder="1"/>
    </xf>
    <xf numFmtId="9" fontId="4" fillId="0" borderId="0" xfId="8" applyFont="1" applyAlignment="1">
      <alignment vertical="center"/>
    </xf>
    <xf numFmtId="9" fontId="5" fillId="0" borderId="0" xfId="8" applyFont="1" applyAlignment="1">
      <alignment vertical="center"/>
    </xf>
    <xf numFmtId="9" fontId="7" fillId="3" borderId="3" xfId="8" applyFont="1" applyFill="1" applyBorder="1" applyAlignment="1" applyProtection="1">
      <alignment horizontal="center" vertical="center" wrapText="1"/>
      <protection locked="0"/>
    </xf>
    <xf numFmtId="9" fontId="6" fillId="0" borderId="0" xfId="8" applyFont="1" applyFill="1" applyBorder="1" applyAlignment="1">
      <alignment horizontal="center" vertical="center" wrapText="1"/>
    </xf>
    <xf numFmtId="0" fontId="6" fillId="0" borderId="0" xfId="11"/>
    <xf numFmtId="0" fontId="6" fillId="4" borderId="0" xfId="11" applyFill="1"/>
    <xf numFmtId="0" fontId="45" fillId="0" borderId="40" xfId="11" applyFont="1" applyFill="1" applyBorder="1" applyAlignment="1">
      <alignment vertical="center" wrapText="1"/>
    </xf>
    <xf numFmtId="9" fontId="1" fillId="0" borderId="0" xfId="8" quotePrefix="1" applyFont="1" applyBorder="1" applyAlignment="1">
      <alignment horizontal="center" vertical="center"/>
    </xf>
    <xf numFmtId="0" fontId="45" fillId="4" borderId="40" xfId="11" applyFont="1" applyFill="1" applyBorder="1" applyAlignment="1">
      <alignment vertical="center" wrapText="1"/>
    </xf>
    <xf numFmtId="0" fontId="6" fillId="4" borderId="0" xfId="11" applyFill="1" applyAlignment="1">
      <alignment wrapText="1"/>
    </xf>
    <xf numFmtId="0" fontId="6" fillId="0" borderId="0" xfId="11" applyAlignment="1">
      <alignmen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9" fontId="0" fillId="0" borderId="12" xfId="8" applyFont="1"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17" fontId="0" fillId="0" borderId="12" xfId="0" applyNumberFormat="1" applyFill="1" applyBorder="1" applyAlignment="1">
      <alignment vertical="center"/>
    </xf>
    <xf numFmtId="0" fontId="10" fillId="12" borderId="12" xfId="0" applyFont="1" applyFill="1" applyBorder="1" applyAlignment="1">
      <alignment horizontal="left" vertical="center" wrapText="1"/>
    </xf>
    <xf numFmtId="0" fontId="0" fillId="0" borderId="12" xfId="0" applyFill="1" applyBorder="1" applyAlignment="1">
      <alignment vertical="center"/>
    </xf>
    <xf numFmtId="0" fontId="0" fillId="11" borderId="0" xfId="0" applyFill="1" applyAlignment="1">
      <alignment vertical="center"/>
    </xf>
    <xf numFmtId="0" fontId="0" fillId="11" borderId="12" xfId="0" applyFill="1" applyBorder="1" applyAlignment="1">
      <alignment vertical="center"/>
    </xf>
    <xf numFmtId="0" fontId="0" fillId="11" borderId="12" xfId="0" applyFill="1" applyBorder="1" applyAlignment="1">
      <alignment vertical="center" wrapText="1"/>
    </xf>
    <xf numFmtId="0" fontId="0" fillId="0" borderId="46" xfId="0" applyBorder="1" applyAlignment="1">
      <alignment horizontal="center" vertical="center" wrapText="1"/>
    </xf>
    <xf numFmtId="0" fontId="0" fillId="0" borderId="12" xfId="0" applyBorder="1" applyAlignment="1">
      <alignment horizontal="center"/>
    </xf>
    <xf numFmtId="0" fontId="31" fillId="11" borderId="12" xfId="3" applyNumberFormat="1" applyFont="1" applyFill="1" applyBorder="1" applyAlignment="1" applyProtection="1">
      <alignment horizontal="center" vertical="center" wrapText="1"/>
      <protection locked="0"/>
    </xf>
    <xf numFmtId="0" fontId="31" fillId="4" borderId="12" xfId="3" applyNumberFormat="1" applyFont="1" applyFill="1" applyBorder="1" applyAlignment="1" applyProtection="1">
      <alignment horizontal="left" vertical="center" wrapText="1" indent="1"/>
      <protection locked="0"/>
    </xf>
    <xf numFmtId="0" fontId="0" fillId="0" borderId="12" xfId="0" applyFont="1" applyFill="1" applyBorder="1" applyAlignment="1">
      <alignment vertical="center"/>
    </xf>
    <xf numFmtId="0" fontId="10" fillId="0" borderId="12" xfId="3" applyFont="1" applyFill="1" applyBorder="1" applyAlignment="1" applyProtection="1">
      <alignment horizontal="left" vertical="center" wrapText="1"/>
      <protection locked="0"/>
    </xf>
    <xf numFmtId="171" fontId="10" fillId="0" borderId="12" xfId="7" applyNumberFormat="1" applyFont="1" applyFill="1" applyBorder="1" applyAlignment="1">
      <alignment horizontal="right" vertical="center" wrapText="1"/>
    </xf>
    <xf numFmtId="17" fontId="0" fillId="0" borderId="45" xfId="0" applyNumberFormat="1" applyFill="1" applyBorder="1" applyAlignment="1">
      <alignment vertical="center"/>
    </xf>
    <xf numFmtId="0" fontId="0" fillId="0" borderId="12" xfId="0" applyFill="1" applyBorder="1" applyAlignment="1">
      <alignment vertical="center" wrapText="1"/>
    </xf>
    <xf numFmtId="17" fontId="0" fillId="0" borderId="46" xfId="0" applyNumberFormat="1" applyFill="1" applyBorder="1" applyAlignment="1">
      <alignment horizontal="right" vertical="center"/>
    </xf>
    <xf numFmtId="0" fontId="10" fillId="0" borderId="12" xfId="0" applyFont="1" applyFill="1" applyBorder="1" applyAlignment="1">
      <alignment horizontal="left" vertical="center" wrapText="1"/>
    </xf>
    <xf numFmtId="171" fontId="10" fillId="0" borderId="12" xfId="7" applyNumberFormat="1" applyFont="1" applyFill="1" applyBorder="1" applyAlignment="1">
      <alignment horizontal="center" vertical="center" wrapText="1"/>
    </xf>
    <xf numFmtId="0" fontId="39" fillId="0" borderId="0" xfId="0" applyFont="1" applyFill="1" applyAlignment="1">
      <alignment vertical="center" wrapText="1"/>
    </xf>
    <xf numFmtId="3" fontId="0" fillId="11" borderId="12" xfId="0" applyNumberFormat="1" applyFill="1" applyBorder="1" applyAlignment="1">
      <alignment horizontal="center" vertical="center"/>
    </xf>
    <xf numFmtId="3" fontId="0" fillId="0" borderId="12" xfId="0" applyNumberFormat="1" applyFill="1" applyBorder="1" applyAlignment="1">
      <alignment horizontal="center" vertical="center"/>
    </xf>
    <xf numFmtId="169" fontId="28" fillId="0" borderId="12" xfId="3" applyNumberFormat="1" applyFont="1" applyBorder="1" applyAlignment="1" applyProtection="1">
      <alignment horizontal="left" vertical="center" wrapText="1"/>
    </xf>
    <xf numFmtId="0" fontId="0" fillId="13" borderId="0" xfId="0" applyFill="1" applyAlignment="1">
      <alignment horizontal="center" vertical="center" wrapText="1"/>
    </xf>
    <xf numFmtId="9" fontId="2" fillId="13" borderId="0" xfId="8" applyFont="1" applyFill="1" applyAlignment="1">
      <alignment horizontal="center" vertical="center"/>
    </xf>
    <xf numFmtId="9" fontId="2" fillId="13" borderId="12" xfId="8" applyFont="1" applyFill="1" applyBorder="1" applyAlignment="1">
      <alignment horizontal="center" vertical="center"/>
    </xf>
    <xf numFmtId="0" fontId="0" fillId="11" borderId="12" xfId="0" applyFill="1" applyBorder="1" applyAlignment="1">
      <alignment horizontal="center" vertical="center"/>
    </xf>
    <xf numFmtId="9" fontId="0" fillId="13" borderId="0" xfId="8" applyFont="1" applyFill="1" applyAlignment="1">
      <alignment vertical="center"/>
    </xf>
    <xf numFmtId="15" fontId="12" fillId="11" borderId="18" xfId="0" applyNumberFormat="1" applyFont="1" applyFill="1" applyBorder="1" applyAlignment="1">
      <alignment horizontal="center" vertical="center" wrapText="1"/>
    </xf>
    <xf numFmtId="15" fontId="12" fillId="11" borderId="12" xfId="0" applyNumberFormat="1" applyFont="1" applyFill="1" applyBorder="1" applyAlignment="1">
      <alignment horizontal="center" vertical="center" wrapText="1"/>
    </xf>
    <xf numFmtId="15" fontId="12" fillId="11" borderId="14" xfId="0" applyNumberFormat="1" applyFont="1" applyFill="1" applyBorder="1" applyAlignment="1">
      <alignment horizontal="center" vertical="center" wrapText="1"/>
    </xf>
    <xf numFmtId="9" fontId="0" fillId="0" borderId="12" xfId="0" applyNumberFormat="1" applyFill="1" applyBorder="1" applyAlignment="1">
      <alignment vertical="center"/>
    </xf>
    <xf numFmtId="9" fontId="2" fillId="13" borderId="0" xfId="8" applyFont="1" applyFill="1" applyAlignment="1">
      <alignment vertical="center"/>
    </xf>
    <xf numFmtId="0" fontId="0" fillId="11" borderId="14" xfId="0" applyFill="1" applyBorder="1" applyAlignment="1">
      <alignment vertical="center" wrapText="1"/>
    </xf>
    <xf numFmtId="17" fontId="0" fillId="11" borderId="46" xfId="0" applyNumberFormat="1" applyFill="1" applyBorder="1" applyAlignment="1">
      <alignment vertical="center" wrapText="1"/>
    </xf>
    <xf numFmtId="0" fontId="0" fillId="0" borderId="14" xfId="0" applyFill="1" applyBorder="1" applyAlignment="1">
      <alignment vertical="center" wrapText="1"/>
    </xf>
    <xf numFmtId="0" fontId="0" fillId="11" borderId="14" xfId="0" applyFill="1" applyBorder="1" applyAlignment="1">
      <alignment horizontal="center" vertical="center" wrapText="1"/>
    </xf>
    <xf numFmtId="0" fontId="0" fillId="11" borderId="45" xfId="0" applyFill="1" applyBorder="1" applyAlignment="1">
      <alignment vertical="center" wrapText="1"/>
    </xf>
    <xf numFmtId="0" fontId="0" fillId="5" borderId="14" xfId="0" applyFill="1" applyBorder="1" applyAlignment="1">
      <alignment vertical="center" wrapText="1"/>
    </xf>
    <xf numFmtId="0" fontId="0" fillId="0" borderId="12" xfId="0" applyFill="1" applyBorder="1" applyAlignment="1">
      <alignment horizontal="center" vertical="center"/>
    </xf>
    <xf numFmtId="0" fontId="0" fillId="11" borderId="46" xfId="0" applyFill="1" applyBorder="1" applyAlignment="1">
      <alignment vertical="center" wrapText="1"/>
    </xf>
    <xf numFmtId="0" fontId="0" fillId="0" borderId="12" xfId="0" applyFont="1" applyFill="1" applyBorder="1" applyAlignment="1">
      <alignment vertical="center" wrapText="1"/>
    </xf>
    <xf numFmtId="0" fontId="0" fillId="5" borderId="46" xfId="0" applyFill="1" applyBorder="1" applyAlignment="1">
      <alignment vertical="center" wrapText="1"/>
    </xf>
    <xf numFmtId="0" fontId="0" fillId="11" borderId="52" xfId="0" applyFill="1" applyBorder="1" applyAlignment="1">
      <alignment horizontal="center" vertical="center"/>
    </xf>
    <xf numFmtId="0" fontId="0" fillId="11" borderId="46" xfId="0" applyFill="1" applyBorder="1" applyAlignment="1">
      <alignment horizontal="center" vertical="center"/>
    </xf>
    <xf numFmtId="0" fontId="0" fillId="11" borderId="53" xfId="0" applyFill="1" applyBorder="1" applyAlignment="1">
      <alignment horizontal="center" vertical="center"/>
    </xf>
    <xf numFmtId="0" fontId="0" fillId="11" borderId="54" xfId="0" applyFill="1" applyBorder="1" applyAlignment="1">
      <alignment horizontal="center" vertical="center"/>
    </xf>
    <xf numFmtId="0" fontId="0" fillId="11" borderId="45" xfId="0" applyFill="1" applyBorder="1" applyAlignment="1">
      <alignment horizontal="center" vertical="center"/>
    </xf>
    <xf numFmtId="0" fontId="0" fillId="11" borderId="55" xfId="0" applyFill="1" applyBorder="1" applyAlignment="1">
      <alignment horizontal="center" vertical="center"/>
    </xf>
    <xf numFmtId="0" fontId="0" fillId="11" borderId="56" xfId="0" applyFill="1" applyBorder="1" applyAlignment="1">
      <alignment horizontal="center" vertical="center"/>
    </xf>
    <xf numFmtId="0" fontId="0" fillId="11" borderId="57" xfId="0" applyFill="1" applyBorder="1" applyAlignment="1">
      <alignment horizontal="center" vertical="center"/>
    </xf>
    <xf numFmtId="0" fontId="0" fillId="0" borderId="45" xfId="0" applyFill="1" applyBorder="1" applyAlignment="1">
      <alignment horizontal="center" vertical="center"/>
    </xf>
    <xf numFmtId="0" fontId="0" fillId="11" borderId="29" xfId="0" applyFill="1" applyBorder="1" applyAlignment="1">
      <alignment horizontal="center" vertical="center"/>
    </xf>
    <xf numFmtId="0" fontId="0" fillId="11" borderId="30" xfId="0" applyFill="1" applyBorder="1" applyAlignment="1">
      <alignment vertical="center"/>
    </xf>
    <xf numFmtId="0" fontId="0" fillId="11" borderId="30" xfId="0" applyFill="1" applyBorder="1" applyAlignment="1">
      <alignment horizontal="center" vertical="center"/>
    </xf>
    <xf numFmtId="0" fontId="0" fillId="11" borderId="29" xfId="0" applyFill="1" applyBorder="1" applyAlignment="1">
      <alignment vertical="center"/>
    </xf>
    <xf numFmtId="0" fontId="0" fillId="11" borderId="13" xfId="0" applyFill="1" applyBorder="1" applyAlignment="1">
      <alignment vertical="center"/>
    </xf>
    <xf numFmtId="0" fontId="0" fillId="11" borderId="20" xfId="0" applyFill="1" applyBorder="1" applyAlignment="1">
      <alignment vertical="center"/>
    </xf>
    <xf numFmtId="0" fontId="0" fillId="0" borderId="33" xfId="0" applyBorder="1" applyAlignment="1">
      <alignment vertical="center" wrapText="1"/>
    </xf>
    <xf numFmtId="0" fontId="0" fillId="11" borderId="34" xfId="0" applyFill="1" applyBorder="1" applyAlignment="1">
      <alignment vertical="center"/>
    </xf>
    <xf numFmtId="0" fontId="0" fillId="11" borderId="34" xfId="0" applyFill="1" applyBorder="1" applyAlignment="1">
      <alignment horizontal="center" vertical="center"/>
    </xf>
    <xf numFmtId="0" fontId="0" fillId="11" borderId="35" xfId="0" applyFill="1" applyBorder="1" applyAlignment="1">
      <alignment vertical="center"/>
    </xf>
    <xf numFmtId="0" fontId="0" fillId="11" borderId="56" xfId="0" applyFill="1" applyBorder="1" applyAlignment="1">
      <alignment vertical="center"/>
    </xf>
    <xf numFmtId="0" fontId="0" fillId="11" borderId="14" xfId="0" applyFill="1" applyBorder="1" applyAlignment="1">
      <alignment vertical="center"/>
    </xf>
    <xf numFmtId="0" fontId="0" fillId="11" borderId="14" xfId="0" applyFill="1" applyBorder="1" applyAlignment="1">
      <alignment horizontal="center" vertical="center"/>
    </xf>
    <xf numFmtId="0" fontId="0" fillId="11" borderId="51" xfId="0" applyFill="1" applyBorder="1" applyAlignment="1">
      <alignment vertical="center"/>
    </xf>
    <xf numFmtId="0" fontId="0" fillId="11" borderId="45" xfId="0" applyFill="1" applyBorder="1" applyAlignment="1">
      <alignment vertical="center"/>
    </xf>
    <xf numFmtId="0" fontId="0" fillId="11" borderId="46" xfId="0" applyFill="1" applyBorder="1" applyAlignment="1">
      <alignment vertical="center"/>
    </xf>
    <xf numFmtId="0" fontId="11" fillId="11" borderId="0" xfId="0" applyFont="1" applyFill="1" applyAlignment="1">
      <alignment vertical="center"/>
    </xf>
    <xf numFmtId="0" fontId="7" fillId="11" borderId="12" xfId="3" applyFont="1" applyFill="1" applyBorder="1" applyAlignment="1" applyProtection="1">
      <alignment horizontal="center" vertical="center"/>
      <protection locked="0"/>
    </xf>
    <xf numFmtId="17" fontId="0" fillId="11" borderId="12" xfId="0" applyNumberFormat="1" applyFill="1" applyBorder="1" applyAlignment="1">
      <alignment horizontal="center" vertical="center"/>
    </xf>
    <xf numFmtId="9" fontId="0" fillId="13" borderId="0" xfId="8" applyFont="1" applyFill="1" applyAlignment="1">
      <alignment horizontal="center" vertical="center"/>
    </xf>
    <xf numFmtId="9" fontId="40" fillId="13" borderId="0" xfId="8" applyFont="1" applyFill="1" applyAlignment="1">
      <alignment vertical="center"/>
    </xf>
    <xf numFmtId="0" fontId="6" fillId="4" borderId="0" xfId="11" applyFill="1" applyBorder="1"/>
    <xf numFmtId="9" fontId="46" fillId="0" borderId="0" xfId="12" applyNumberFormat="1" applyFill="1" applyBorder="1" applyAlignment="1">
      <alignment horizontal="center" vertical="center" wrapText="1"/>
    </xf>
    <xf numFmtId="9" fontId="46" fillId="4" borderId="0" xfId="12" quotePrefix="1" applyNumberFormat="1" applyFill="1" applyBorder="1" applyAlignment="1">
      <alignment horizontal="center" vertical="center"/>
    </xf>
    <xf numFmtId="9" fontId="46" fillId="0" borderId="0" xfId="12" quotePrefix="1" applyNumberFormat="1" applyBorder="1" applyAlignment="1">
      <alignment horizontal="center" vertical="center"/>
    </xf>
    <xf numFmtId="9" fontId="46" fillId="0" borderId="0" xfId="12" quotePrefix="1" applyNumberFormat="1" applyFill="1" applyBorder="1" applyAlignment="1">
      <alignment horizontal="center" vertical="center"/>
    </xf>
    <xf numFmtId="9" fontId="0" fillId="0" borderId="12" xfId="0" applyNumberFormat="1" applyFill="1" applyBorder="1" applyAlignment="1">
      <alignment horizontal="center" vertical="center"/>
    </xf>
    <xf numFmtId="9" fontId="0" fillId="13" borderId="12" xfId="0" applyNumberFormat="1" applyFill="1" applyBorder="1" applyAlignment="1">
      <alignment vertical="center"/>
    </xf>
    <xf numFmtId="9" fontId="0" fillId="4" borderId="12" xfId="0" applyNumberFormat="1" applyFill="1" applyBorder="1" applyAlignment="1">
      <alignment horizontal="center" vertical="center"/>
    </xf>
    <xf numFmtId="0" fontId="0" fillId="0" borderId="12" xfId="0" applyBorder="1" applyAlignment="1">
      <alignment horizontal="center" vertical="center"/>
    </xf>
    <xf numFmtId="9" fontId="0" fillId="0" borderId="12" xfId="8" applyFont="1" applyBorder="1" applyAlignment="1">
      <alignment horizontal="center" vertical="center"/>
    </xf>
    <xf numFmtId="9" fontId="0" fillId="13" borderId="0" xfId="0" applyNumberFormat="1" applyFill="1" applyAlignment="1">
      <alignment vertical="center"/>
    </xf>
    <xf numFmtId="0" fontId="0" fillId="0" borderId="60" xfId="0" applyBorder="1" applyAlignment="1">
      <alignment horizontal="center" vertical="center"/>
    </xf>
    <xf numFmtId="14" fontId="0" fillId="0" borderId="13" xfId="0" applyNumberFormat="1" applyFill="1" applyBorder="1" applyAlignment="1">
      <alignment vertical="center"/>
    </xf>
    <xf numFmtId="0" fontId="21" fillId="0" borderId="31" xfId="0" applyFont="1" applyFill="1" applyBorder="1" applyAlignment="1">
      <alignment vertical="center" wrapText="1"/>
    </xf>
    <xf numFmtId="49" fontId="21" fillId="0" borderId="66" xfId="0" applyNumberFormat="1" applyFont="1" applyFill="1" applyBorder="1" applyAlignment="1">
      <alignment wrapText="1"/>
    </xf>
    <xf numFmtId="0" fontId="21" fillId="0" borderId="14" xfId="0" applyFont="1" applyFill="1" applyBorder="1" applyAlignment="1">
      <alignment vertical="center"/>
    </xf>
    <xf numFmtId="3" fontId="21" fillId="0" borderId="14" xfId="0" applyNumberFormat="1" applyFont="1" applyFill="1" applyBorder="1" applyAlignment="1">
      <alignment vertical="center"/>
    </xf>
    <xf numFmtId="14" fontId="32" fillId="0" borderId="12" xfId="0" applyNumberFormat="1" applyFont="1" applyFill="1" applyBorder="1" applyAlignment="1">
      <alignment horizontal="center" vertical="center" wrapText="1"/>
    </xf>
    <xf numFmtId="0" fontId="21" fillId="0" borderId="0" xfId="0" applyFont="1" applyFill="1" applyAlignment="1">
      <alignment vertical="center"/>
    </xf>
    <xf numFmtId="0" fontId="32" fillId="0" borderId="12" xfId="0" applyFont="1" applyFill="1" applyBorder="1" applyAlignment="1">
      <alignment horizontal="center" vertical="center" wrapText="1"/>
    </xf>
    <xf numFmtId="0" fontId="21" fillId="0" borderId="12" xfId="0" applyFont="1" applyFill="1" applyBorder="1" applyAlignment="1">
      <alignment vertical="center"/>
    </xf>
    <xf numFmtId="174" fontId="32" fillId="0" borderId="12" xfId="10" applyNumberFormat="1" applyFont="1" applyFill="1" applyBorder="1" applyAlignment="1">
      <alignment horizontal="center" vertical="center" wrapText="1"/>
    </xf>
    <xf numFmtId="15" fontId="32" fillId="0" borderId="12" xfId="0" applyNumberFormat="1" applyFont="1" applyFill="1" applyBorder="1" applyAlignment="1">
      <alignment horizontal="center" vertical="center" wrapText="1"/>
    </xf>
    <xf numFmtId="175" fontId="32" fillId="0" borderId="12" xfId="0" applyNumberFormat="1" applyFont="1" applyFill="1" applyBorder="1" applyAlignment="1">
      <alignment horizontal="center" vertical="center" wrapText="1"/>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wrapText="1"/>
    </xf>
    <xf numFmtId="3" fontId="49" fillId="0" borderId="0" xfId="0" applyNumberFormat="1" applyFont="1" applyFill="1" applyBorder="1" applyAlignment="1">
      <alignment horizontal="right" vertical="center" wrapText="1" readingOrder="1"/>
    </xf>
    <xf numFmtId="14" fontId="32" fillId="0" borderId="13" xfId="0" applyNumberFormat="1" applyFont="1" applyFill="1" applyBorder="1" applyAlignment="1">
      <alignment horizontal="center" vertical="center" wrapText="1"/>
    </xf>
    <xf numFmtId="175" fontId="32" fillId="0" borderId="13" xfId="0" applyNumberFormat="1" applyFont="1" applyFill="1" applyBorder="1" applyAlignment="1">
      <alignment horizontal="center" vertical="center" wrapText="1"/>
    </xf>
    <xf numFmtId="15" fontId="32" fillId="0" borderId="13" xfId="0" applyNumberFormat="1" applyFont="1" applyFill="1" applyBorder="1" applyAlignment="1">
      <alignment horizontal="center" vertical="center" wrapText="1"/>
    </xf>
    <xf numFmtId="0" fontId="32" fillId="0" borderId="12" xfId="0" applyFont="1" applyFill="1" applyBorder="1" applyAlignment="1">
      <alignment horizontal="justify" vertical="center" wrapText="1"/>
    </xf>
    <xf numFmtId="49" fontId="21" fillId="0" borderId="66" xfId="0" applyNumberFormat="1" applyFont="1" applyFill="1" applyBorder="1" applyAlignment="1">
      <alignment horizontal="left" wrapText="1"/>
    </xf>
    <xf numFmtId="0" fontId="21" fillId="0" borderId="27" xfId="0" applyFont="1" applyFill="1" applyBorder="1" applyAlignment="1">
      <alignment vertical="center" wrapText="1"/>
    </xf>
    <xf numFmtId="0" fontId="32" fillId="0" borderId="13" xfId="0" applyFont="1" applyFill="1" applyBorder="1" applyAlignment="1">
      <alignment horizontal="justify" vertical="center" wrapText="1"/>
    </xf>
    <xf numFmtId="174" fontId="32" fillId="0" borderId="13" xfId="10" applyNumberFormat="1" applyFont="1" applyFill="1" applyBorder="1" applyAlignment="1">
      <alignment horizontal="center" vertical="center" wrapText="1"/>
    </xf>
    <xf numFmtId="0" fontId="21" fillId="0" borderId="20" xfId="0" applyFont="1" applyFill="1" applyBorder="1" applyAlignment="1">
      <alignment vertical="center"/>
    </xf>
    <xf numFmtId="3" fontId="50" fillId="0" borderId="12" xfId="0" applyNumberFormat="1" applyFont="1" applyFill="1" applyBorder="1" applyAlignment="1">
      <alignment horizontal="right" vertical="center" wrapText="1" readingOrder="1"/>
    </xf>
    <xf numFmtId="49" fontId="21" fillId="0" borderId="12" xfId="0" applyNumberFormat="1" applyFont="1" applyFill="1" applyBorder="1" applyAlignment="1">
      <alignment wrapText="1"/>
    </xf>
    <xf numFmtId="176" fontId="21" fillId="0" borderId="12" xfId="0" applyNumberFormat="1" applyFont="1" applyFill="1" applyBorder="1" applyAlignment="1">
      <alignment vertical="center"/>
    </xf>
    <xf numFmtId="14" fontId="21" fillId="0" borderId="12" xfId="0" applyNumberFormat="1" applyFont="1" applyFill="1" applyBorder="1" applyAlignment="1">
      <alignment vertical="center"/>
    </xf>
    <xf numFmtId="3" fontId="21" fillId="0" borderId="12" xfId="0" applyNumberFormat="1" applyFont="1" applyFill="1" applyBorder="1" applyAlignment="1">
      <alignment vertical="center"/>
    </xf>
    <xf numFmtId="0" fontId="32" fillId="0" borderId="12" xfId="0" applyFont="1" applyFill="1" applyBorder="1" applyAlignment="1">
      <alignment horizontal="justify" vertical="center"/>
    </xf>
    <xf numFmtId="0" fontId="32" fillId="0" borderId="12" xfId="0" applyFont="1" applyFill="1" applyBorder="1" applyAlignment="1">
      <alignment horizontal="justify" vertical="justify" wrapText="1"/>
    </xf>
    <xf numFmtId="0" fontId="2" fillId="0" borderId="0" xfId="0" applyFont="1" applyAlignment="1">
      <alignment vertical="center"/>
    </xf>
    <xf numFmtId="9" fontId="0" fillId="4" borderId="12" xfId="8" applyFont="1" applyFill="1" applyBorder="1" applyAlignment="1">
      <alignment vertical="center"/>
    </xf>
    <xf numFmtId="9" fontId="0" fillId="13" borderId="12" xfId="8" applyFont="1" applyFill="1" applyBorder="1" applyAlignment="1">
      <alignment vertical="center"/>
    </xf>
    <xf numFmtId="9" fontId="0" fillId="4" borderId="0" xfId="8" applyFont="1" applyFill="1" applyAlignment="1">
      <alignment vertical="center"/>
    </xf>
    <xf numFmtId="0" fontId="7" fillId="3" borderId="2" xfId="3" applyFont="1" applyFill="1" applyBorder="1" applyAlignment="1" applyProtection="1">
      <alignment horizontal="center" vertical="center" wrapText="1"/>
    </xf>
    <xf numFmtId="9" fontId="46" fillId="0" borderId="12" xfId="12" applyNumberFormat="1" applyFill="1" applyBorder="1" applyAlignment="1">
      <alignment horizontal="center" vertical="center" wrapText="1"/>
    </xf>
    <xf numFmtId="9" fontId="46" fillId="0" borderId="12" xfId="12" quotePrefix="1" applyNumberFormat="1" applyFill="1" applyBorder="1" applyAlignment="1">
      <alignment horizontal="center" vertical="center"/>
    </xf>
    <xf numFmtId="9" fontId="48" fillId="0" borderId="12" xfId="12" quotePrefix="1" applyNumberFormat="1" applyFont="1" applyFill="1" applyBorder="1" applyAlignment="1">
      <alignment horizontal="center" vertical="center"/>
    </xf>
    <xf numFmtId="0" fontId="21" fillId="0" borderId="12" xfId="0" applyFont="1" applyFill="1" applyBorder="1" applyAlignment="1">
      <alignment vertical="center" wrapText="1"/>
    </xf>
    <xf numFmtId="9" fontId="21" fillId="0" borderId="12" xfId="8" applyFont="1" applyFill="1" applyBorder="1" applyAlignment="1">
      <alignment vertical="center"/>
    </xf>
    <xf numFmtId="9" fontId="21" fillId="0" borderId="0" xfId="8" applyFont="1" applyFill="1" applyAlignment="1">
      <alignment vertical="center"/>
    </xf>
    <xf numFmtId="9" fontId="2" fillId="0" borderId="0" xfId="8" applyFont="1" applyAlignment="1">
      <alignment vertical="center"/>
    </xf>
    <xf numFmtId="0" fontId="7" fillId="3" borderId="3" xfId="3"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1" fillId="0" borderId="12" xfId="0" applyFont="1" applyFill="1" applyBorder="1" applyAlignment="1">
      <alignment horizontal="center" vertical="center"/>
    </xf>
    <xf numFmtId="49" fontId="21" fillId="0" borderId="12" xfId="0" applyNumberFormat="1" applyFont="1" applyFill="1" applyBorder="1" applyAlignment="1">
      <alignment horizontal="center" wrapText="1"/>
    </xf>
    <xf numFmtId="0" fontId="21" fillId="0" borderId="0" xfId="0" applyFont="1" applyFill="1" applyAlignment="1">
      <alignment horizontal="center" vertical="center"/>
    </xf>
    <xf numFmtId="0" fontId="2" fillId="0" borderId="0" xfId="0" applyFont="1" applyAlignment="1">
      <alignment horizontal="center" vertical="center"/>
    </xf>
    <xf numFmtId="9" fontId="21" fillId="15" borderId="0" xfId="8" applyFont="1" applyFill="1" applyAlignment="1">
      <alignment vertical="center"/>
    </xf>
    <xf numFmtId="0" fontId="7" fillId="3" borderId="3" xfId="3"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7" fillId="3" borderId="2"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protection locked="0"/>
    </xf>
    <xf numFmtId="0" fontId="0" fillId="0" borderId="12" xfId="0" applyBorder="1" applyAlignment="1">
      <alignment horizontal="center" vertical="center"/>
    </xf>
    <xf numFmtId="0" fontId="0" fillId="0" borderId="45" xfId="0" applyBorder="1"/>
    <xf numFmtId="0" fontId="0" fillId="0" borderId="45" xfId="0" applyBorder="1" applyAlignment="1">
      <alignment horizontal="center"/>
    </xf>
    <xf numFmtId="9" fontId="0" fillId="0" borderId="45" xfId="0" applyNumberFormat="1" applyBorder="1" applyAlignment="1">
      <alignment horizontal="center" vertical="center"/>
    </xf>
    <xf numFmtId="0" fontId="0" fillId="0" borderId="12" xfId="0" applyFill="1" applyBorder="1" applyAlignment="1">
      <alignment wrapText="1"/>
    </xf>
    <xf numFmtId="0" fontId="0" fillId="0" borderId="0" xfId="0" applyBorder="1"/>
    <xf numFmtId="0" fontId="0" fillId="0" borderId="0" xfId="0" applyBorder="1" applyAlignment="1">
      <alignment wrapText="1"/>
    </xf>
    <xf numFmtId="0" fontId="0" fillId="0" borderId="12" xfId="0" applyFill="1" applyBorder="1" applyAlignment="1"/>
    <xf numFmtId="0" fontId="0" fillId="0" borderId="0" xfId="0" applyFill="1" applyBorder="1" applyAlignment="1"/>
    <xf numFmtId="9" fontId="0" fillId="0" borderId="45" xfId="8" applyFont="1" applyBorder="1" applyAlignment="1">
      <alignment vertical="center"/>
    </xf>
    <xf numFmtId="9" fontId="18" fillId="0" borderId="45" xfId="8" applyFont="1" applyBorder="1" applyAlignment="1">
      <alignment vertical="center"/>
    </xf>
    <xf numFmtId="0" fontId="14" fillId="0" borderId="12" xfId="0" applyFont="1" applyFill="1" applyBorder="1" applyAlignment="1">
      <alignment vertical="center"/>
    </xf>
    <xf numFmtId="0" fontId="18" fillId="0" borderId="12" xfId="0" applyFont="1" applyFill="1" applyBorder="1" applyAlignment="1">
      <alignment vertical="center"/>
    </xf>
    <xf numFmtId="0" fontId="20" fillId="0" borderId="12" xfId="0" applyFont="1" applyFill="1" applyBorder="1" applyAlignment="1">
      <alignment vertical="center"/>
    </xf>
    <xf numFmtId="0" fontId="2" fillId="0" borderId="12" xfId="0" applyFont="1" applyFill="1" applyBorder="1" applyAlignment="1">
      <alignment vertical="center"/>
    </xf>
    <xf numFmtId="0" fontId="5" fillId="0" borderId="12" xfId="0" applyFont="1" applyBorder="1" applyAlignment="1">
      <alignment vertical="center" wrapText="1"/>
    </xf>
    <xf numFmtId="0" fontId="5" fillId="0" borderId="12" xfId="0" applyFont="1" applyBorder="1" applyAlignment="1">
      <alignment vertical="center"/>
    </xf>
    <xf numFmtId="9" fontId="0" fillId="0" borderId="46" xfId="0" applyNumberFormat="1" applyBorder="1" applyAlignment="1">
      <alignment vertical="center"/>
    </xf>
    <xf numFmtId="9" fontId="0" fillId="0" borderId="45" xfId="0" applyNumberFormat="1" applyBorder="1" applyAlignment="1">
      <alignment vertical="center"/>
    </xf>
    <xf numFmtId="0" fontId="0" fillId="0" borderId="53" xfId="0" applyBorder="1" applyAlignment="1">
      <alignment horizontal="center" vertical="center"/>
    </xf>
    <xf numFmtId="0" fontId="0" fillId="0" borderId="45" xfId="0" applyBorder="1" applyAlignment="1">
      <alignment vertical="center" wrapText="1"/>
    </xf>
    <xf numFmtId="9" fontId="0" fillId="0" borderId="53" xfId="0" applyNumberForma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3" xfId="0" applyBorder="1" applyAlignment="1">
      <alignment vertical="center"/>
    </xf>
    <xf numFmtId="0" fontId="0" fillId="0" borderId="56" xfId="0" applyBorder="1" applyAlignment="1">
      <alignment horizontal="center" vertical="center"/>
    </xf>
    <xf numFmtId="9" fontId="0" fillId="0" borderId="56" xfId="0" applyNumberFormat="1" applyBorder="1" applyAlignment="1">
      <alignment horizontal="center" vertical="center"/>
    </xf>
    <xf numFmtId="0" fontId="4" fillId="2" borderId="0" xfId="0" applyFont="1" applyFill="1" applyAlignment="1">
      <alignment vertical="center"/>
    </xf>
    <xf numFmtId="0" fontId="4" fillId="2" borderId="43" xfId="0" applyFont="1" applyFill="1" applyBorder="1" applyAlignment="1">
      <alignment vertical="center"/>
    </xf>
    <xf numFmtId="0" fontId="5" fillId="0" borderId="48" xfId="0" applyFont="1" applyBorder="1" applyAlignment="1">
      <alignment vertical="center"/>
    </xf>
    <xf numFmtId="0" fontId="5" fillId="0" borderId="67" xfId="0" applyFont="1" applyBorder="1" applyAlignment="1">
      <alignment vertical="center"/>
    </xf>
    <xf numFmtId="0" fontId="52" fillId="0" borderId="12" xfId="3" applyFont="1" applyBorder="1" applyAlignment="1" applyProtection="1">
      <alignment vertical="center" wrapText="1"/>
    </xf>
    <xf numFmtId="166" fontId="5" fillId="0" borderId="12" xfId="9" applyNumberFormat="1" applyFont="1" applyBorder="1" applyAlignment="1">
      <alignment vertical="center"/>
    </xf>
    <xf numFmtId="0" fontId="5" fillId="0" borderId="12" xfId="0" applyFont="1" applyBorder="1" applyAlignment="1">
      <alignment horizontal="left" vertical="center" wrapText="1"/>
    </xf>
    <xf numFmtId="0" fontId="52" fillId="0" borderId="12" xfId="0" applyFont="1" applyBorder="1" applyAlignment="1" applyProtection="1">
      <alignment horizontal="justify" vertical="center" wrapText="1"/>
    </xf>
    <xf numFmtId="0" fontId="53" fillId="0" borderId="12" xfId="0" applyFont="1" applyBorder="1" applyAlignment="1">
      <alignment vertical="center"/>
    </xf>
    <xf numFmtId="0" fontId="0" fillId="0" borderId="42" xfId="0" applyBorder="1" applyAlignment="1">
      <alignment vertical="center"/>
    </xf>
    <xf numFmtId="0" fontId="45" fillId="0" borderId="12" xfId="3" applyFont="1" applyBorder="1" applyAlignment="1" applyProtection="1">
      <alignment vertical="center" wrapText="1"/>
    </xf>
    <xf numFmtId="166" fontId="10" fillId="0" borderId="12" xfId="9" applyNumberFormat="1" applyFont="1" applyFill="1" applyBorder="1" applyAlignment="1">
      <alignment horizontal="center" vertical="center" wrapText="1"/>
    </xf>
    <xf numFmtId="0" fontId="13" fillId="0" borderId="12" xfId="0" applyFont="1" applyFill="1" applyBorder="1" applyAlignment="1">
      <alignment horizontal="justify" vertical="center" wrapText="1"/>
    </xf>
    <xf numFmtId="166" fontId="0" fillId="0" borderId="12" xfId="9" applyNumberFormat="1" applyFont="1" applyBorder="1" applyAlignment="1">
      <alignment vertical="center"/>
    </xf>
    <xf numFmtId="0" fontId="0" fillId="2" borderId="0" xfId="0" applyFill="1" applyAlignment="1">
      <alignment vertical="center"/>
    </xf>
    <xf numFmtId="0" fontId="0" fillId="0" borderId="67" xfId="0" applyBorder="1" applyAlignment="1">
      <alignment vertical="center"/>
    </xf>
    <xf numFmtId="1" fontId="53" fillId="0" borderId="12" xfId="0" applyNumberFormat="1" applyFont="1" applyFill="1" applyBorder="1"/>
    <xf numFmtId="0" fontId="53" fillId="0" borderId="12" xfId="0" applyFont="1" applyFill="1" applyBorder="1" applyAlignment="1">
      <alignment horizontal="left" wrapText="1"/>
    </xf>
    <xf numFmtId="0" fontId="55" fillId="0" borderId="14" xfId="0" applyFont="1" applyFill="1" applyBorder="1" applyAlignment="1">
      <alignment vertical="center"/>
    </xf>
    <xf numFmtId="0" fontId="55" fillId="0" borderId="28" xfId="0" applyFont="1" applyFill="1" applyBorder="1" applyAlignment="1">
      <alignment vertical="center"/>
    </xf>
    <xf numFmtId="0" fontId="55" fillId="0" borderId="12" xfId="0" applyFont="1" applyFill="1" applyBorder="1" applyAlignment="1">
      <alignment vertical="center"/>
    </xf>
    <xf numFmtId="0" fontId="5" fillId="0" borderId="12" xfId="0" applyFont="1" applyFill="1" applyBorder="1" applyAlignment="1">
      <alignment vertical="center"/>
    </xf>
    <xf numFmtId="1" fontId="55" fillId="0" borderId="12" xfId="0" applyNumberFormat="1" applyFont="1" applyFill="1" applyBorder="1" applyAlignment="1">
      <alignment horizontal="center" vertical="center"/>
    </xf>
    <xf numFmtId="0" fontId="53" fillId="0" borderId="12" xfId="0" applyFont="1" applyFill="1" applyBorder="1" applyAlignment="1">
      <alignment horizontal="center" vertical="center" wrapText="1"/>
    </xf>
    <xf numFmtId="39" fontId="55" fillId="0" borderId="12" xfId="9" applyNumberFormat="1" applyFont="1" applyFill="1" applyBorder="1" applyAlignment="1">
      <alignment horizontal="center" vertical="center" wrapText="1"/>
    </xf>
    <xf numFmtId="0" fontId="55" fillId="0" borderId="12" xfId="0" applyFont="1" applyFill="1" applyBorder="1" applyAlignment="1">
      <alignment horizontal="center" vertical="center"/>
    </xf>
    <xf numFmtId="14" fontId="55" fillId="0" borderId="12" xfId="0" applyNumberFormat="1" applyFont="1" applyFill="1" applyBorder="1" applyAlignment="1">
      <alignment horizontal="center" vertical="center" wrapText="1"/>
    </xf>
    <xf numFmtId="14" fontId="55" fillId="0" borderId="12" xfId="0" applyNumberFormat="1" applyFont="1" applyFill="1" applyBorder="1" applyAlignment="1">
      <alignment horizontal="center" vertical="center"/>
    </xf>
    <xf numFmtId="0" fontId="47" fillId="0" borderId="50" xfId="0" applyFont="1" applyFill="1" applyBorder="1" applyAlignment="1">
      <alignment horizontal="center" vertical="center"/>
    </xf>
    <xf numFmtId="1" fontId="53" fillId="0" borderId="12" xfId="0" applyNumberFormat="1" applyFont="1" applyFill="1" applyBorder="1" applyAlignment="1">
      <alignment horizontal="center"/>
    </xf>
    <xf numFmtId="0" fontId="53" fillId="0" borderId="12" xfId="0" applyFont="1" applyFill="1" applyBorder="1" applyAlignment="1">
      <alignment horizontal="center" wrapText="1"/>
    </xf>
    <xf numFmtId="0" fontId="55" fillId="0" borderId="14" xfId="0" applyFont="1" applyFill="1" applyBorder="1" applyAlignment="1">
      <alignment horizontal="center" vertical="center"/>
    </xf>
    <xf numFmtId="0" fontId="55" fillId="0" borderId="21" xfId="0" applyFont="1" applyFill="1" applyBorder="1" applyAlignment="1">
      <alignment horizontal="center" vertical="center"/>
    </xf>
    <xf numFmtId="0" fontId="47" fillId="0" borderId="12" xfId="0" applyFont="1" applyFill="1" applyBorder="1" applyAlignment="1">
      <alignment horizontal="center" vertical="center"/>
    </xf>
    <xf numFmtId="1" fontId="55" fillId="0" borderId="14" xfId="0" applyNumberFormat="1"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2" xfId="0" applyFont="1" applyFill="1" applyBorder="1" applyAlignment="1">
      <alignment horizontal="center" vertical="center"/>
    </xf>
    <xf numFmtId="174" fontId="13" fillId="0" borderId="12" xfId="7" applyNumberFormat="1" applyFont="1" applyFill="1" applyBorder="1" applyAlignment="1">
      <alignment horizontal="center" vertical="center" wrapText="1"/>
    </xf>
    <xf numFmtId="0" fontId="55" fillId="0" borderId="13" xfId="0" applyFont="1" applyFill="1" applyBorder="1" applyAlignment="1">
      <alignment horizontal="center" vertical="center"/>
    </xf>
    <xf numFmtId="14" fontId="13" fillId="0" borderId="12" xfId="0" applyNumberFormat="1" applyFont="1" applyFill="1" applyBorder="1" applyAlignment="1">
      <alignment horizontal="center" vertical="center" wrapText="1"/>
    </xf>
    <xf numFmtId="14" fontId="55" fillId="0" borderId="13" xfId="0" applyNumberFormat="1" applyFont="1" applyFill="1" applyBorder="1" applyAlignment="1">
      <alignment horizontal="center" vertical="center"/>
    </xf>
    <xf numFmtId="14" fontId="55" fillId="0" borderId="64" xfId="0" applyNumberFormat="1" applyFont="1" applyFill="1" applyBorder="1" applyAlignment="1">
      <alignment horizontal="center" vertical="center"/>
    </xf>
    <xf numFmtId="1" fontId="13" fillId="0" borderId="12" xfId="0" applyNumberFormat="1" applyFont="1" applyFill="1" applyBorder="1" applyAlignment="1">
      <alignment horizontal="center" vertical="center"/>
    </xf>
    <xf numFmtId="0" fontId="55" fillId="0" borderId="12" xfId="0" applyFont="1" applyFill="1" applyBorder="1" applyAlignment="1">
      <alignment horizontal="center" wrapText="1"/>
    </xf>
    <xf numFmtId="0" fontId="55" fillId="0" borderId="64" xfId="0" applyFont="1" applyFill="1" applyBorder="1" applyAlignment="1">
      <alignment horizontal="center" vertical="center"/>
    </xf>
    <xf numFmtId="1" fontId="13" fillId="0" borderId="14" xfId="0" applyNumberFormat="1" applyFont="1" applyFill="1" applyBorder="1" applyAlignment="1">
      <alignment horizontal="center" vertical="center"/>
    </xf>
    <xf numFmtId="168" fontId="55" fillId="0" borderId="12" xfId="9" applyNumberFormat="1" applyFont="1" applyFill="1" applyBorder="1" applyAlignment="1">
      <alignment horizontal="center" wrapText="1"/>
    </xf>
    <xf numFmtId="1" fontId="52" fillId="0" borderId="12" xfId="0" applyNumberFormat="1" applyFont="1" applyFill="1" applyBorder="1" applyAlignment="1">
      <alignment horizontal="center"/>
    </xf>
    <xf numFmtId="0" fontId="52" fillId="0" borderId="12" xfId="0" applyFont="1" applyFill="1" applyBorder="1" applyAlignment="1">
      <alignment horizontal="center" wrapText="1"/>
    </xf>
    <xf numFmtId="168" fontId="55" fillId="0" borderId="13" xfId="9" applyFont="1" applyFill="1" applyBorder="1" applyAlignment="1">
      <alignment horizontal="center" wrapText="1"/>
    </xf>
    <xf numFmtId="1" fontId="13" fillId="0" borderId="12" xfId="0" applyNumberFormat="1" applyFont="1" applyFill="1" applyBorder="1" applyAlignment="1">
      <alignment horizontal="center"/>
    </xf>
    <xf numFmtId="0" fontId="55" fillId="2" borderId="0" xfId="0" applyFont="1" applyFill="1" applyAlignment="1">
      <alignment vertical="center"/>
    </xf>
    <xf numFmtId="0" fontId="55" fillId="0" borderId="31" xfId="0" applyFont="1" applyBorder="1" applyAlignment="1">
      <alignment vertical="center"/>
    </xf>
    <xf numFmtId="0" fontId="5" fillId="0" borderId="14" xfId="0" applyFont="1" applyBorder="1" applyAlignment="1">
      <alignment vertical="center" wrapText="1"/>
    </xf>
    <xf numFmtId="0" fontId="5" fillId="0" borderId="14" xfId="0" applyFont="1" applyBorder="1" applyAlignment="1">
      <alignment vertical="center"/>
    </xf>
    <xf numFmtId="4" fontId="5" fillId="0" borderId="14" xfId="4" applyNumberFormat="1" applyFont="1" applyBorder="1" applyAlignment="1">
      <alignment vertical="center"/>
    </xf>
    <xf numFmtId="0" fontId="5" fillId="0" borderId="28" xfId="0" applyFont="1" applyBorder="1" applyAlignment="1">
      <alignment vertical="center"/>
    </xf>
    <xf numFmtId="4" fontId="5" fillId="0" borderId="12" xfId="4" applyNumberFormat="1" applyFont="1" applyBorder="1" applyAlignment="1">
      <alignment vertical="center"/>
    </xf>
    <xf numFmtId="0" fontId="5" fillId="0" borderId="21" xfId="0" applyFont="1" applyBorder="1" applyAlignment="1">
      <alignment vertical="center"/>
    </xf>
    <xf numFmtId="0" fontId="5" fillId="0" borderId="13" xfId="0" applyFont="1" applyBorder="1" applyAlignment="1">
      <alignment vertical="center" wrapText="1"/>
    </xf>
    <xf numFmtId="4" fontId="5" fillId="0" borderId="13" xfId="4" applyNumberFormat="1" applyFont="1" applyBorder="1" applyAlignment="1">
      <alignment vertical="center"/>
    </xf>
    <xf numFmtId="0" fontId="5" fillId="0" borderId="13" xfId="0" applyFont="1" applyBorder="1" applyAlignment="1">
      <alignment vertical="center"/>
    </xf>
    <xf numFmtId="0" fontId="5" fillId="0" borderId="64" xfId="0" applyFont="1" applyBorder="1" applyAlignment="1">
      <alignment vertical="center"/>
    </xf>
    <xf numFmtId="0" fontId="5" fillId="0" borderId="23" xfId="0" applyFont="1" applyBorder="1" applyAlignment="1">
      <alignment vertical="center" wrapText="1"/>
    </xf>
    <xf numFmtId="4" fontId="5" fillId="0" borderId="23" xfId="4" applyNumberFormat="1"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13" fillId="0" borderId="12" xfId="3" applyFont="1" applyBorder="1" applyAlignment="1" applyProtection="1">
      <alignment vertical="center" wrapText="1"/>
    </xf>
    <xf numFmtId="4" fontId="0" fillId="0" borderId="14" xfId="4" applyNumberFormat="1" applyFont="1" applyBorder="1" applyAlignment="1">
      <alignment vertical="center"/>
    </xf>
    <xf numFmtId="0" fontId="0" fillId="0" borderId="28" xfId="0" applyBorder="1" applyAlignment="1">
      <alignment vertical="center"/>
    </xf>
    <xf numFmtId="0" fontId="55" fillId="0" borderId="12" xfId="0" applyFont="1" applyBorder="1" applyAlignment="1">
      <alignment horizontal="center" vertical="center"/>
    </xf>
    <xf numFmtId="0" fontId="13" fillId="0" borderId="12" xfId="0" applyFont="1" applyFill="1" applyBorder="1" applyAlignment="1">
      <alignment vertical="center" wrapText="1" shrinkToFit="1"/>
    </xf>
    <xf numFmtId="0" fontId="38" fillId="0" borderId="12" xfId="3" applyFont="1" applyBorder="1" applyAlignment="1" applyProtection="1">
      <alignment vertical="center" wrapText="1"/>
    </xf>
    <xf numFmtId="4" fontId="0" fillId="0" borderId="12" xfId="4" applyNumberFormat="1" applyFont="1" applyBorder="1" applyAlignment="1">
      <alignment vertical="center"/>
    </xf>
    <xf numFmtId="0" fontId="0" fillId="4" borderId="0" xfId="0" applyFill="1" applyAlignment="1">
      <alignment vertical="center"/>
    </xf>
    <xf numFmtId="0" fontId="56" fillId="2" borderId="0" xfId="0" applyFont="1" applyFill="1" applyAlignment="1">
      <alignment vertical="center"/>
    </xf>
    <xf numFmtId="0" fontId="55" fillId="0" borderId="12" xfId="0" applyFont="1" applyBorder="1" applyAlignment="1">
      <alignment vertical="center" wrapText="1"/>
    </xf>
    <xf numFmtId="166" fontId="5" fillId="0" borderId="12" xfId="9" applyNumberFormat="1" applyFont="1" applyBorder="1" applyAlignment="1">
      <alignment vertical="center" wrapText="1"/>
    </xf>
    <xf numFmtId="166" fontId="0" fillId="0" borderId="12" xfId="9" applyNumberFormat="1" applyFont="1" applyBorder="1" applyAlignment="1">
      <alignment horizontal="center" vertical="center" wrapText="1"/>
    </xf>
    <xf numFmtId="166" fontId="0" fillId="0" borderId="12" xfId="9" applyNumberFormat="1" applyFont="1" applyBorder="1" applyAlignment="1">
      <alignment horizontal="center" vertical="center"/>
    </xf>
    <xf numFmtId="17" fontId="0" fillId="0" borderId="14" xfId="0" applyNumberFormat="1" applyBorder="1" applyAlignment="1">
      <alignment horizontal="left" vertical="center"/>
    </xf>
    <xf numFmtId="17" fontId="0" fillId="0" borderId="46" xfId="0" applyNumberFormat="1" applyBorder="1" applyAlignment="1">
      <alignment horizontal="left" vertical="center"/>
    </xf>
    <xf numFmtId="17" fontId="0" fillId="0" borderId="12" xfId="0" applyNumberFormat="1" applyBorder="1" applyAlignment="1">
      <alignment horizontal="left" vertical="center"/>
    </xf>
    <xf numFmtId="166" fontId="0" fillId="0" borderId="12" xfId="9" applyNumberFormat="1" applyFont="1" applyBorder="1" applyAlignment="1">
      <alignment horizontal="left" vertical="center" wrapText="1"/>
    </xf>
    <xf numFmtId="17" fontId="0" fillId="0" borderId="45" xfId="0" applyNumberFormat="1" applyBorder="1" applyAlignment="1">
      <alignment horizontal="left" vertical="center"/>
    </xf>
    <xf numFmtId="166" fontId="0" fillId="0" borderId="12" xfId="9" applyNumberFormat="1" applyFont="1" applyBorder="1" applyAlignment="1">
      <alignment vertical="center" wrapText="1"/>
    </xf>
    <xf numFmtId="0" fontId="55" fillId="0" borderId="12" xfId="0" applyFont="1" applyBorder="1" applyAlignment="1">
      <alignment wrapText="1"/>
    </xf>
    <xf numFmtId="166" fontId="5" fillId="0" borderId="12" xfId="9" applyNumberFormat="1" applyFont="1" applyBorder="1" applyAlignment="1">
      <alignment wrapText="1"/>
    </xf>
    <xf numFmtId="166" fontId="0" fillId="0" borderId="12" xfId="9" applyNumberFormat="1" applyFont="1" applyBorder="1" applyAlignment="1">
      <alignment wrapText="1"/>
    </xf>
    <xf numFmtId="3" fontId="10" fillId="0" borderId="12" xfId="9" applyNumberFormat="1" applyFont="1" applyFill="1" applyBorder="1" applyAlignment="1">
      <alignment vertical="justify"/>
    </xf>
    <xf numFmtId="17" fontId="0" fillId="0" borderId="12" xfId="0" applyNumberFormat="1" applyBorder="1" applyAlignment="1">
      <alignment horizontal="left" vertical="top"/>
    </xf>
    <xf numFmtId="0" fontId="4" fillId="0" borderId="0" xfId="0" applyFont="1" applyAlignment="1">
      <alignment vertical="center" wrapText="1"/>
    </xf>
    <xf numFmtId="0" fontId="5" fillId="0" borderId="0" xfId="0" applyFont="1" applyAlignment="1">
      <alignment vertical="center" wrapText="1"/>
    </xf>
    <xf numFmtId="0" fontId="0" fillId="0" borderId="0" xfId="0" applyFill="1" applyAlignment="1">
      <alignment vertical="center" wrapText="1"/>
    </xf>
    <xf numFmtId="9" fontId="4" fillId="0" borderId="0" xfId="8" applyFont="1" applyAlignment="1">
      <alignment horizontal="center" vertical="center"/>
    </xf>
    <xf numFmtId="9" fontId="5" fillId="0" borderId="0" xfId="8" applyFont="1" applyAlignment="1">
      <alignment horizontal="center" vertical="center"/>
    </xf>
    <xf numFmtId="9" fontId="0" fillId="0" borderId="0" xfId="8" applyFont="1" applyAlignment="1">
      <alignment horizontal="center" vertical="center"/>
    </xf>
    <xf numFmtId="9" fontId="0" fillId="0" borderId="0" xfId="8" applyFont="1" applyFill="1" applyAlignment="1">
      <alignment horizontal="center" vertical="center"/>
    </xf>
    <xf numFmtId="9" fontId="0" fillId="5" borderId="0" xfId="8" applyFont="1" applyFill="1" applyAlignment="1">
      <alignment horizontal="center" vertical="center"/>
    </xf>
    <xf numFmtId="9" fontId="0" fillId="16" borderId="0" xfId="8" applyFont="1" applyFill="1" applyAlignment="1">
      <alignment horizontal="center" vertical="center"/>
    </xf>
    <xf numFmtId="0" fontId="0" fillId="11" borderId="12" xfId="0" applyFill="1" applyBorder="1"/>
    <xf numFmtId="0" fontId="31" fillId="11" borderId="12" xfId="3" applyNumberFormat="1" applyFont="1" applyFill="1" applyBorder="1" applyAlignment="1" applyProtection="1">
      <alignment horizontal="left" vertical="center" wrapText="1" indent="1"/>
      <protection locked="0"/>
    </xf>
    <xf numFmtId="0" fontId="7" fillId="3" borderId="3" xfId="3" applyFont="1" applyFill="1" applyBorder="1" applyAlignment="1" applyProtection="1">
      <alignment horizontal="center" vertical="center" wrapText="1"/>
      <protection locked="0"/>
    </xf>
    <xf numFmtId="0" fontId="7" fillId="3" borderId="6" xfId="3" applyFont="1" applyFill="1" applyBorder="1" applyAlignment="1" applyProtection="1">
      <alignment horizontal="center" vertical="center" wrapText="1"/>
      <protection locked="0"/>
    </xf>
    <xf numFmtId="0" fontId="0" fillId="0" borderId="12" xfId="0" applyBorder="1" applyAlignment="1">
      <alignment horizontal="left" vertical="center" wrapText="1"/>
    </xf>
    <xf numFmtId="0" fontId="0" fillId="0" borderId="14" xfId="0" applyBorder="1" applyAlignment="1">
      <alignment horizontal="center" vertical="center"/>
    </xf>
    <xf numFmtId="0" fontId="0" fillId="0" borderId="12" xfId="0" applyBorder="1" applyAlignment="1">
      <alignment horizontal="center" vertical="center" wrapText="1"/>
    </xf>
    <xf numFmtId="9" fontId="0" fillId="0" borderId="12" xfId="8" applyFont="1" applyFill="1" applyBorder="1" applyAlignment="1">
      <alignment horizontal="center" vertical="center"/>
    </xf>
    <xf numFmtId="0" fontId="7" fillId="3" borderId="2"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protection locked="0"/>
    </xf>
    <xf numFmtId="0" fontId="0" fillId="0" borderId="12" xfId="0" applyBorder="1" applyAlignment="1">
      <alignment horizontal="center" vertical="center"/>
    </xf>
    <xf numFmtId="0" fontId="0" fillId="0" borderId="14" xfId="0" applyBorder="1" applyAlignment="1">
      <alignment horizontal="center" vertical="center" wrapText="1"/>
    </xf>
    <xf numFmtId="0" fontId="7" fillId="3" borderId="6" xfId="3" applyFont="1" applyFill="1" applyBorder="1" applyAlignment="1" applyProtection="1">
      <alignment horizontal="center" vertical="center" wrapText="1"/>
      <protection locked="0"/>
    </xf>
    <xf numFmtId="0" fontId="7" fillId="3" borderId="7" xfId="3" applyFont="1" applyFill="1" applyBorder="1" applyAlignment="1" applyProtection="1">
      <alignment horizontal="center" vertical="center" wrapText="1"/>
      <protection locked="0"/>
    </xf>
    <xf numFmtId="0" fontId="0" fillId="0" borderId="31" xfId="0" applyBorder="1" applyAlignment="1">
      <alignment vertical="center" wrapText="1"/>
    </xf>
    <xf numFmtId="0" fontId="0" fillId="0" borderId="14" xfId="0" applyBorder="1" applyAlignment="1">
      <alignment vertical="center" wrapText="1"/>
    </xf>
    <xf numFmtId="0" fontId="0" fillId="0" borderId="12" xfId="0" applyBorder="1" applyAlignment="1">
      <alignment horizontal="left" vertical="center" wrapText="1"/>
    </xf>
    <xf numFmtId="0" fontId="0" fillId="0" borderId="45" xfId="0" applyFill="1" applyBorder="1" applyAlignment="1">
      <alignment vertical="center"/>
    </xf>
    <xf numFmtId="0" fontId="0" fillId="0" borderId="45" xfId="0" applyFill="1" applyBorder="1" applyAlignment="1">
      <alignment vertical="center" wrapText="1"/>
    </xf>
    <xf numFmtId="0" fontId="4" fillId="0" borderId="12"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7" fillId="3" borderId="2" xfId="3" applyFont="1" applyFill="1" applyBorder="1" applyAlignment="1" applyProtection="1">
      <alignment horizontal="center" vertical="center" wrapText="1"/>
    </xf>
    <xf numFmtId="0" fontId="16" fillId="0" borderId="12" xfId="0" applyFont="1" applyBorder="1" applyAlignment="1">
      <alignment vertical="center" wrapText="1"/>
    </xf>
    <xf numFmtId="0" fontId="0" fillId="0" borderId="12" xfId="0" applyBorder="1" applyAlignment="1">
      <alignment horizontal="left" vertical="center" wrapText="1"/>
    </xf>
    <xf numFmtId="0" fontId="0" fillId="0" borderId="64" xfId="0" applyBorder="1" applyAlignment="1">
      <alignment vertical="center" wrapText="1"/>
    </xf>
    <xf numFmtId="0" fontId="0" fillId="5" borderId="64" xfId="0" applyFill="1" applyBorder="1" applyAlignment="1">
      <alignment vertical="center" wrapText="1"/>
    </xf>
    <xf numFmtId="177" fontId="20" fillId="5" borderId="12" xfId="1" applyNumberFormat="1" applyFont="1" applyFill="1" applyBorder="1" applyAlignment="1">
      <alignment horizontal="center" vertical="center" wrapText="1"/>
    </xf>
    <xf numFmtId="0" fontId="16" fillId="5" borderId="13" xfId="0" applyFont="1" applyFill="1" applyBorder="1" applyAlignment="1">
      <alignment vertical="center" wrapText="1"/>
    </xf>
    <xf numFmtId="0" fontId="16" fillId="5" borderId="12" xfId="0" applyFont="1" applyFill="1" applyBorder="1" applyAlignment="1">
      <alignment horizontal="center" vertical="center" wrapText="1"/>
    </xf>
    <xf numFmtId="0" fontId="0" fillId="5" borderId="12" xfId="0" applyFill="1" applyBorder="1" applyAlignment="1">
      <alignment horizontal="center" vertical="center"/>
    </xf>
    <xf numFmtId="165" fontId="10" fillId="5" borderId="12" xfId="6" applyFont="1" applyFill="1" applyBorder="1" applyAlignment="1" applyProtection="1">
      <alignment horizontal="center" vertical="center"/>
    </xf>
    <xf numFmtId="165" fontId="58" fillId="5" borderId="12" xfId="6" applyFont="1" applyFill="1" applyBorder="1" applyAlignment="1" applyProtection="1">
      <alignment horizontal="center" vertical="center"/>
    </xf>
    <xf numFmtId="0" fontId="0" fillId="5" borderId="45" xfId="0" applyFill="1" applyBorder="1" applyAlignment="1">
      <alignment horizontal="center" vertical="center"/>
    </xf>
    <xf numFmtId="0" fontId="0" fillId="5" borderId="0" xfId="0" applyFill="1" applyAlignment="1">
      <alignment vertical="center"/>
    </xf>
    <xf numFmtId="9" fontId="0" fillId="5" borderId="0" xfId="8" applyFont="1" applyFill="1" applyAlignment="1">
      <alignment vertical="center"/>
    </xf>
    <xf numFmtId="0" fontId="0" fillId="4" borderId="18" xfId="0" applyFill="1" applyBorder="1" applyAlignment="1">
      <alignment vertical="center" wrapText="1"/>
    </xf>
    <xf numFmtId="0" fontId="0" fillId="4" borderId="23" xfId="0" applyFill="1" applyBorder="1" applyAlignment="1">
      <alignment vertical="center" wrapText="1"/>
    </xf>
    <xf numFmtId="0" fontId="0" fillId="4" borderId="2" xfId="0" applyFill="1" applyBorder="1" applyAlignment="1">
      <alignment vertical="center" wrapText="1"/>
    </xf>
    <xf numFmtId="0" fontId="0" fillId="4" borderId="2" xfId="0" applyFill="1" applyBorder="1" applyAlignment="1">
      <alignment vertical="center"/>
    </xf>
    <xf numFmtId="0" fontId="12" fillId="5" borderId="17" xfId="5" applyFont="1" applyFill="1" applyBorder="1" applyAlignment="1">
      <alignment horizontal="justify" vertical="center" wrapText="1"/>
    </xf>
    <xf numFmtId="0" fontId="7" fillId="3" borderId="58" xfId="3" applyFont="1" applyFill="1" applyBorder="1" applyAlignment="1" applyProtection="1">
      <alignment horizontal="center" vertical="center" wrapText="1"/>
      <protection locked="0"/>
    </xf>
    <xf numFmtId="0" fontId="0" fillId="0" borderId="72" xfId="0" applyBorder="1" applyAlignment="1">
      <alignment vertical="center"/>
    </xf>
    <xf numFmtId="0" fontId="12" fillId="0" borderId="18" xfId="5" applyFont="1" applyFill="1" applyBorder="1" applyAlignment="1">
      <alignment horizontal="justify" vertical="center" wrapText="1"/>
    </xf>
    <xf numFmtId="4" fontId="0" fillId="0" borderId="18" xfId="0" applyNumberFormat="1" applyBorder="1" applyAlignment="1">
      <alignment vertical="center"/>
    </xf>
    <xf numFmtId="0" fontId="0" fillId="0" borderId="18" xfId="0" applyBorder="1" applyAlignment="1">
      <alignment horizontal="center" vertical="center"/>
    </xf>
    <xf numFmtId="15" fontId="12" fillId="4" borderId="18" xfId="0" applyNumberFormat="1" applyFont="1" applyFill="1" applyBorder="1" applyAlignment="1">
      <alignment horizontal="center" vertical="center" wrapText="1"/>
    </xf>
    <xf numFmtId="0" fontId="0" fillId="4" borderId="18" xfId="0" applyFill="1" applyBorder="1" applyAlignment="1">
      <alignment horizontal="center" vertical="center"/>
    </xf>
    <xf numFmtId="0" fontId="0" fillId="4" borderId="18" xfId="0" applyFill="1" applyBorder="1" applyAlignment="1">
      <alignment vertical="center"/>
    </xf>
    <xf numFmtId="178" fontId="0" fillId="4" borderId="19" xfId="0" applyNumberFormat="1" applyFill="1" applyBorder="1" applyAlignment="1">
      <alignment vertical="center" wrapText="1"/>
    </xf>
    <xf numFmtId="0" fontId="60" fillId="4" borderId="12" xfId="0" applyNumberFormat="1" applyFont="1" applyFill="1" applyBorder="1" applyAlignment="1">
      <alignment horizontal="left" vertical="center" wrapText="1" readingOrder="1"/>
    </xf>
    <xf numFmtId="4" fontId="0" fillId="0" borderId="12" xfId="0" applyNumberFormat="1" applyBorder="1" applyAlignment="1">
      <alignment vertical="center"/>
    </xf>
    <xf numFmtId="15" fontId="12" fillId="4" borderId="12" xfId="0" applyNumberFormat="1" applyFont="1" applyFill="1" applyBorder="1" applyAlignment="1">
      <alignment horizontal="center" vertical="center" wrapText="1"/>
    </xf>
    <xf numFmtId="0" fontId="0" fillId="4" borderId="21" xfId="0" applyFill="1" applyBorder="1" applyAlignment="1">
      <alignment vertical="center" wrapText="1"/>
    </xf>
    <xf numFmtId="0" fontId="60" fillId="4" borderId="23" xfId="0" applyNumberFormat="1" applyFont="1" applyFill="1" applyBorder="1" applyAlignment="1">
      <alignment horizontal="left" vertical="center" wrapText="1" readingOrder="1"/>
    </xf>
    <xf numFmtId="0" fontId="0" fillId="4" borderId="23" xfId="0" applyFill="1" applyBorder="1" applyAlignment="1">
      <alignment horizontal="center" vertical="center"/>
    </xf>
    <xf numFmtId="0" fontId="0" fillId="4" borderId="23" xfId="0" applyFill="1" applyBorder="1" applyAlignment="1">
      <alignment vertical="center"/>
    </xf>
    <xf numFmtId="0" fontId="0" fillId="4" borderId="24" xfId="0" applyFill="1" applyBorder="1" applyAlignment="1">
      <alignment vertical="center" wrapText="1"/>
    </xf>
    <xf numFmtId="0" fontId="61" fillId="0" borderId="0" xfId="0" applyFont="1" applyAlignment="1">
      <alignment vertical="center"/>
    </xf>
    <xf numFmtId="0" fontId="0" fillId="0" borderId="18" xfId="0" applyBorder="1" applyAlignment="1">
      <alignment horizontal="left" vertical="top" wrapText="1"/>
    </xf>
    <xf numFmtId="9" fontId="0" fillId="4" borderId="18" xfId="0" applyNumberFormat="1" applyFill="1" applyBorder="1" applyAlignment="1">
      <alignment vertical="center"/>
    </xf>
    <xf numFmtId="0" fontId="0" fillId="4" borderId="19" xfId="0" applyFill="1" applyBorder="1" applyAlignment="1">
      <alignment vertical="center" wrapText="1"/>
    </xf>
    <xf numFmtId="0" fontId="0" fillId="0" borderId="12" xfId="0" applyBorder="1" applyAlignment="1">
      <alignment vertical="center" wrapText="1"/>
    </xf>
    <xf numFmtId="9" fontId="0" fillId="4" borderId="12" xfId="0" applyNumberFormat="1" applyFill="1" applyBorder="1" applyAlignment="1">
      <alignment vertical="center"/>
    </xf>
    <xf numFmtId="0" fontId="0" fillId="4" borderId="21" xfId="0" applyFill="1" applyBorder="1" applyAlignment="1">
      <alignment vertical="center"/>
    </xf>
    <xf numFmtId="0" fontId="0" fillId="4" borderId="24" xfId="0" applyFill="1" applyBorder="1" applyAlignment="1">
      <alignment vertical="center"/>
    </xf>
    <xf numFmtId="0" fontId="0" fillId="0" borderId="2" xfId="0" applyBorder="1" applyAlignment="1">
      <alignment vertical="center" wrapText="1"/>
    </xf>
    <xf numFmtId="0" fontId="12" fillId="0" borderId="2" xfId="5" applyFont="1" applyFill="1" applyBorder="1" applyAlignment="1">
      <alignment horizontal="justify" vertical="center" wrapText="1"/>
    </xf>
    <xf numFmtId="0" fontId="13" fillId="0" borderId="2" xfId="3" applyFont="1" applyBorder="1" applyAlignment="1" applyProtection="1">
      <alignment vertical="center"/>
    </xf>
    <xf numFmtId="4" fontId="0" fillId="0" borderId="2" xfId="0" applyNumberFormat="1" applyBorder="1" applyAlignment="1">
      <alignment vertical="center"/>
    </xf>
    <xf numFmtId="4" fontId="0" fillId="0" borderId="2" xfId="0" applyNumberFormat="1" applyBorder="1" applyAlignment="1">
      <alignment horizontal="center" vertical="center"/>
    </xf>
    <xf numFmtId="0" fontId="0" fillId="0" borderId="2" xfId="0" applyBorder="1" applyAlignment="1">
      <alignment horizontal="center" vertical="center"/>
    </xf>
    <xf numFmtId="15" fontId="12" fillId="4"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9" fontId="0" fillId="4" borderId="2" xfId="0" applyNumberFormat="1" applyFill="1" applyBorder="1" applyAlignment="1">
      <alignment vertical="center"/>
    </xf>
    <xf numFmtId="0" fontId="12" fillId="4" borderId="2" xfId="5" applyFont="1" applyFill="1" applyBorder="1" applyAlignment="1">
      <alignment horizontal="justify" vertical="center" wrapText="1"/>
    </xf>
    <xf numFmtId="0" fontId="60" fillId="0" borderId="18" xfId="0" applyFont="1" applyBorder="1" applyAlignment="1">
      <alignment horizontal="justify" vertical="center"/>
    </xf>
    <xf numFmtId="0" fontId="0" fillId="4" borderId="19" xfId="0" applyFill="1" applyBorder="1" applyAlignment="1">
      <alignment vertical="center"/>
    </xf>
    <xf numFmtId="0" fontId="0" fillId="4" borderId="2" xfId="0" applyFill="1" applyBorder="1" applyAlignment="1">
      <alignment horizontal="center" vertical="center" wrapText="1"/>
    </xf>
    <xf numFmtId="4" fontId="0" fillId="0" borderId="22" xfId="0" applyNumberFormat="1" applyBorder="1" applyAlignment="1">
      <alignment vertical="center"/>
    </xf>
    <xf numFmtId="0" fontId="0" fillId="4" borderId="46" xfId="0" applyFill="1" applyBorder="1" applyAlignment="1">
      <alignment vertical="center"/>
    </xf>
    <xf numFmtId="0" fontId="0" fillId="0" borderId="0" xfId="0" applyBorder="1" applyAlignment="1">
      <alignment vertical="center"/>
    </xf>
    <xf numFmtId="9" fontId="0" fillId="4" borderId="0" xfId="0" applyNumberFormat="1" applyFill="1" applyBorder="1" applyAlignment="1">
      <alignment vertical="center"/>
    </xf>
    <xf numFmtId="0" fontId="0" fillId="4" borderId="0" xfId="0" applyFill="1" applyBorder="1" applyAlignment="1">
      <alignment vertical="center"/>
    </xf>
    <xf numFmtId="4" fontId="0" fillId="0" borderId="0" xfId="0" applyNumberFormat="1" applyAlignment="1">
      <alignment vertical="center"/>
    </xf>
    <xf numFmtId="9" fontId="2" fillId="13" borderId="0" xfId="8" applyFont="1" applyFill="1" applyBorder="1" applyAlignment="1">
      <alignment vertical="center"/>
    </xf>
    <xf numFmtId="179" fontId="5" fillId="0" borderId="0" xfId="1" applyNumberFormat="1" applyFont="1" applyAlignment="1">
      <alignment vertical="center"/>
    </xf>
    <xf numFmtId="0" fontId="7" fillId="3" borderId="75" xfId="3" applyFont="1" applyFill="1" applyBorder="1" applyAlignment="1" applyProtection="1">
      <alignment horizontal="center" vertical="center" wrapText="1"/>
      <protection locked="0"/>
    </xf>
    <xf numFmtId="179" fontId="1" fillId="5" borderId="14" xfId="1" applyNumberFormat="1" applyFont="1" applyFill="1" applyBorder="1" applyAlignment="1">
      <alignment vertical="center" wrapText="1"/>
    </xf>
    <xf numFmtId="9" fontId="1" fillId="0" borderId="12" xfId="8" applyFont="1" applyBorder="1" applyAlignment="1">
      <alignment vertical="center"/>
    </xf>
    <xf numFmtId="179" fontId="1" fillId="0" borderId="14" xfId="1" applyNumberFormat="1" applyFont="1" applyBorder="1" applyAlignment="1">
      <alignment vertical="center" wrapText="1"/>
    </xf>
    <xf numFmtId="0" fontId="41" fillId="0" borderId="45" xfId="0" applyFont="1" applyFill="1" applyBorder="1" applyAlignment="1">
      <alignment horizontal="center" vertical="center" wrapText="1"/>
    </xf>
    <xf numFmtId="9" fontId="1" fillId="4" borderId="12" xfId="8" applyFont="1" applyFill="1" applyBorder="1" applyAlignment="1">
      <alignment horizontal="center" vertical="center"/>
    </xf>
    <xf numFmtId="9" fontId="1" fillId="4" borderId="12" xfId="8" applyFont="1" applyFill="1" applyBorder="1" applyAlignment="1">
      <alignment vertical="center"/>
    </xf>
    <xf numFmtId="17" fontId="0" fillId="11" borderId="46" xfId="0" applyNumberFormat="1" applyFill="1" applyBorder="1" applyAlignment="1">
      <alignment horizontal="center" vertical="center" wrapText="1"/>
    </xf>
    <xf numFmtId="0" fontId="0" fillId="0" borderId="45" xfId="0" applyBorder="1" applyAlignment="1">
      <alignment horizontal="center" vertical="center" wrapText="1"/>
    </xf>
    <xf numFmtId="49" fontId="0" fillId="0" borderId="12" xfId="0" applyNumberFormat="1" applyBorder="1" applyAlignment="1">
      <alignment horizontal="left" vertical="center" wrapText="1"/>
    </xf>
    <xf numFmtId="179" fontId="1" fillId="4" borderId="12" xfId="1" applyNumberFormat="1" applyFont="1" applyFill="1" applyBorder="1" applyAlignment="1">
      <alignment horizontal="center" vertical="center" wrapText="1" readingOrder="1"/>
    </xf>
    <xf numFmtId="0" fontId="0" fillId="0" borderId="12" xfId="0" applyFont="1" applyBorder="1" applyAlignment="1">
      <alignment horizontal="center" vertical="center" wrapText="1"/>
    </xf>
    <xf numFmtId="43" fontId="1" fillId="0" borderId="12" xfId="1" applyFont="1" applyBorder="1" applyAlignment="1">
      <alignment horizontal="center" vertical="center" wrapText="1"/>
    </xf>
    <xf numFmtId="43" fontId="1" fillId="0" borderId="12" xfId="1" applyFont="1" applyBorder="1" applyAlignment="1">
      <alignment horizontal="left" vertical="center" wrapText="1"/>
    </xf>
    <xf numFmtId="49" fontId="0" fillId="0" borderId="12" xfId="0" applyNumberFormat="1" applyBorder="1" applyAlignment="1">
      <alignment vertical="center" wrapText="1"/>
    </xf>
    <xf numFmtId="0" fontId="2" fillId="0" borderId="12" xfId="0" applyFont="1" applyBorder="1" applyAlignment="1">
      <alignment horizontal="center" vertical="center"/>
    </xf>
    <xf numFmtId="0" fontId="0" fillId="11" borderId="12" xfId="0" applyFill="1" applyBorder="1" applyAlignment="1">
      <alignment horizontal="center" vertical="center" wrapText="1"/>
    </xf>
    <xf numFmtId="0" fontId="0" fillId="11" borderId="45" xfId="0" applyFill="1" applyBorder="1" applyAlignment="1">
      <alignment horizontal="center" vertical="center" wrapText="1"/>
    </xf>
    <xf numFmtId="0" fontId="2" fillId="4" borderId="14" xfId="0" applyFont="1" applyFill="1" applyBorder="1" applyAlignment="1">
      <alignment vertical="center" wrapText="1"/>
    </xf>
    <xf numFmtId="179" fontId="1" fillId="6" borderId="14" xfId="1" applyNumberFormat="1" applyFont="1" applyFill="1" applyBorder="1" applyAlignment="1">
      <alignment vertical="center" wrapText="1"/>
    </xf>
    <xf numFmtId="0" fontId="0" fillId="0" borderId="14" xfId="0" applyFill="1" applyBorder="1" applyAlignment="1">
      <alignment horizontal="center" vertical="center" wrapText="1"/>
    </xf>
    <xf numFmtId="0" fontId="0" fillId="0" borderId="45" xfId="0" applyFont="1" applyFill="1" applyBorder="1" applyAlignment="1">
      <alignment horizontal="center" vertical="center" wrapText="1"/>
    </xf>
    <xf numFmtId="0" fontId="41" fillId="0" borderId="12" xfId="0" applyFont="1" applyFill="1" applyBorder="1" applyAlignment="1">
      <alignment horizontal="center" vertical="center" wrapText="1"/>
    </xf>
    <xf numFmtId="9" fontId="1" fillId="4" borderId="50" xfId="8" applyFont="1" applyFill="1" applyBorder="1" applyAlignment="1">
      <alignment vertical="center"/>
    </xf>
    <xf numFmtId="167" fontId="0" fillId="4" borderId="14" xfId="0" applyNumberFormat="1" applyFill="1" applyBorder="1" applyAlignment="1">
      <alignment vertical="center" wrapText="1"/>
    </xf>
    <xf numFmtId="179" fontId="1" fillId="5" borderId="12" xfId="1" applyNumberFormat="1" applyFont="1" applyFill="1" applyBorder="1" applyAlignment="1">
      <alignment vertical="center"/>
    </xf>
    <xf numFmtId="179" fontId="1" fillId="6" borderId="12" xfId="1" applyNumberFormat="1" applyFont="1" applyFill="1" applyBorder="1" applyAlignment="1">
      <alignment vertical="center"/>
    </xf>
    <xf numFmtId="0" fontId="0" fillId="4" borderId="14" xfId="0" applyFont="1" applyFill="1" applyBorder="1" applyAlignment="1">
      <alignment vertical="center" wrapText="1"/>
    </xf>
    <xf numFmtId="179" fontId="1" fillId="6" borderId="14" xfId="1" applyNumberFormat="1" applyFont="1" applyFill="1" applyBorder="1" applyAlignment="1">
      <alignment vertical="center"/>
    </xf>
    <xf numFmtId="43" fontId="1" fillId="0" borderId="45" xfId="1" applyFont="1" applyBorder="1" applyAlignment="1">
      <alignment horizontal="center" vertical="center"/>
    </xf>
    <xf numFmtId="167" fontId="1" fillId="6" borderId="14" xfId="2" applyNumberFormat="1" applyFont="1" applyFill="1" applyBorder="1" applyAlignment="1">
      <alignment horizontal="center" vertical="center"/>
    </xf>
    <xf numFmtId="167" fontId="1" fillId="4" borderId="14" xfId="2" applyNumberFormat="1" applyFont="1" applyFill="1" applyBorder="1" applyAlignment="1">
      <alignment horizontal="center" vertical="center"/>
    </xf>
    <xf numFmtId="43" fontId="1" fillId="4" borderId="66" xfId="1" applyFont="1" applyFill="1" applyBorder="1" applyAlignment="1">
      <alignment horizontal="center" vertical="center" wrapText="1"/>
    </xf>
    <xf numFmtId="0" fontId="0" fillId="4" borderId="13" xfId="0" applyFill="1" applyBorder="1" applyAlignment="1">
      <alignment horizontal="center" vertical="center" wrapText="1"/>
    </xf>
    <xf numFmtId="179" fontId="1" fillId="0" borderId="14" xfId="1" applyNumberFormat="1" applyFont="1" applyBorder="1" applyAlignment="1">
      <alignment horizontal="right" vertical="center" wrapText="1"/>
    </xf>
    <xf numFmtId="0" fontId="0" fillId="4" borderId="0" xfId="0" applyFill="1" applyAlignment="1">
      <alignment horizontal="center" vertical="center"/>
    </xf>
    <xf numFmtId="17" fontId="0" fillId="0" borderId="46" xfId="0" applyNumberFormat="1" applyBorder="1" applyAlignment="1">
      <alignment horizontal="center" vertical="center" wrapText="1"/>
    </xf>
    <xf numFmtId="0" fontId="0" fillId="11" borderId="46" xfId="0" applyFill="1" applyBorder="1" applyAlignment="1">
      <alignment horizontal="center" vertical="center" wrapText="1"/>
    </xf>
    <xf numFmtId="0" fontId="0" fillId="4" borderId="12" xfId="0" applyFill="1" applyBorder="1" applyAlignment="1">
      <alignment horizontal="center" vertical="center" wrapText="1"/>
    </xf>
    <xf numFmtId="179" fontId="1" fillId="4" borderId="12" xfId="1" applyNumberFormat="1" applyFont="1" applyFill="1" applyBorder="1" applyAlignment="1">
      <alignment vertical="center" wrapText="1"/>
    </xf>
    <xf numFmtId="0" fontId="0" fillId="4" borderId="14" xfId="0" applyFill="1" applyBorder="1" applyAlignment="1">
      <alignment wrapText="1"/>
    </xf>
    <xf numFmtId="179" fontId="1" fillId="4" borderId="14" xfId="1" applyNumberFormat="1" applyFont="1" applyFill="1" applyBorder="1" applyAlignment="1">
      <alignment vertical="center" wrapText="1"/>
    </xf>
    <xf numFmtId="0" fontId="2" fillId="0" borderId="14" xfId="0" applyFont="1" applyBorder="1" applyAlignment="1">
      <alignment horizontal="center" vertical="center" wrapText="1"/>
    </xf>
    <xf numFmtId="179" fontId="2" fillId="0" borderId="14" xfId="1" applyNumberFormat="1" applyFont="1" applyBorder="1" applyAlignment="1">
      <alignment vertical="center" wrapText="1"/>
    </xf>
    <xf numFmtId="9" fontId="1" fillId="13" borderId="12" xfId="8" applyFont="1" applyFill="1" applyBorder="1" applyAlignment="1">
      <alignment vertical="center"/>
    </xf>
    <xf numFmtId="179" fontId="1" fillId="0" borderId="0" xfId="1" applyNumberFormat="1" applyFont="1" applyAlignment="1">
      <alignment vertical="center" wrapText="1"/>
    </xf>
    <xf numFmtId="9" fontId="1" fillId="4" borderId="0" xfId="8" applyFont="1" applyFill="1" applyAlignment="1">
      <alignment vertical="center"/>
    </xf>
    <xf numFmtId="179" fontId="0" fillId="0" borderId="0" xfId="0" applyNumberFormat="1" applyAlignment="1">
      <alignment horizontal="center" vertical="center" wrapText="1"/>
    </xf>
    <xf numFmtId="9" fontId="1" fillId="0" borderId="0" xfId="8" applyFont="1" applyAlignment="1">
      <alignment vertical="center"/>
    </xf>
    <xf numFmtId="179" fontId="1" fillId="0" borderId="0" xfId="1" applyNumberFormat="1" applyFont="1" applyAlignment="1">
      <alignment vertical="center"/>
    </xf>
    <xf numFmtId="0" fontId="7" fillId="3" borderId="13" xfId="3" applyFont="1" applyFill="1" applyBorder="1" applyAlignment="1" applyProtection="1">
      <alignment horizontal="center" vertical="center"/>
      <protection locked="0"/>
    </xf>
    <xf numFmtId="0" fontId="7" fillId="3" borderId="13" xfId="3" applyFont="1" applyFill="1" applyBorder="1" applyAlignment="1" applyProtection="1">
      <alignment horizontal="center" vertical="center" wrapText="1"/>
    </xf>
    <xf numFmtId="0" fontId="7" fillId="3" borderId="13" xfId="3" applyFont="1" applyFill="1" applyBorder="1" applyAlignment="1" applyProtection="1">
      <alignment horizontal="center" vertical="center" wrapText="1"/>
      <protection locked="0"/>
    </xf>
    <xf numFmtId="0" fontId="7" fillId="3" borderId="51" xfId="3" applyFont="1" applyFill="1" applyBorder="1" applyAlignment="1" applyProtection="1">
      <alignment horizontal="center" vertical="center" wrapText="1"/>
      <protection locked="0"/>
    </xf>
    <xf numFmtId="0" fontId="7" fillId="3" borderId="25" xfId="3" applyFont="1" applyFill="1" applyBorder="1" applyAlignment="1" applyProtection="1">
      <alignment horizontal="center" vertical="center" wrapText="1"/>
      <protection locked="0"/>
    </xf>
    <xf numFmtId="0" fontId="7" fillId="3" borderId="16" xfId="3" applyFont="1" applyFill="1" applyBorder="1" applyAlignment="1" applyProtection="1">
      <alignment horizontal="center" vertical="center" wrapText="1"/>
      <protection locked="0"/>
    </xf>
    <xf numFmtId="0" fontId="7" fillId="3" borderId="76" xfId="3" applyFont="1" applyFill="1" applyBorder="1" applyAlignment="1" applyProtection="1">
      <alignment horizontal="center" vertical="center" wrapText="1"/>
      <protection locked="0"/>
    </xf>
    <xf numFmtId="0" fontId="0" fillId="0" borderId="26" xfId="0" applyBorder="1" applyAlignment="1">
      <alignment horizontal="left" vertical="center" wrapText="1"/>
    </xf>
    <xf numFmtId="0" fontId="10" fillId="0" borderId="26" xfId="0" applyFont="1" applyBorder="1" applyAlignment="1">
      <alignment vertical="center"/>
    </xf>
    <xf numFmtId="17" fontId="0" fillId="0" borderId="26" xfId="0" applyNumberFormat="1" applyBorder="1" applyAlignment="1">
      <alignment horizontal="center" vertical="center"/>
    </xf>
    <xf numFmtId="17" fontId="0" fillId="4" borderId="52" xfId="0" applyNumberFormat="1" applyFill="1" applyBorder="1" applyAlignment="1">
      <alignment horizontal="center" vertical="center"/>
    </xf>
    <xf numFmtId="10" fontId="1" fillId="0" borderId="77" xfId="8" applyNumberFormat="1" applyFont="1" applyBorder="1" applyAlignment="1">
      <alignment horizontal="center" vertical="center"/>
    </xf>
    <xf numFmtId="0" fontId="0" fillId="0" borderId="78" xfId="0" applyBorder="1" applyAlignment="1">
      <alignment vertical="center" wrapText="1"/>
    </xf>
    <xf numFmtId="10" fontId="1" fillId="0" borderId="63" xfId="8" applyNumberFormat="1" applyFont="1" applyBorder="1" applyAlignment="1">
      <alignment horizontal="center" vertical="center"/>
    </xf>
    <xf numFmtId="0" fontId="0" fillId="0" borderId="80" xfId="0" applyBorder="1" applyAlignment="1">
      <alignment vertical="center" wrapText="1"/>
    </xf>
    <xf numFmtId="164" fontId="10" fillId="0" borderId="34" xfId="0" applyNumberFormat="1" applyFont="1" applyBorder="1" applyAlignment="1">
      <alignment vertical="center"/>
    </xf>
    <xf numFmtId="0" fontId="0" fillId="4" borderId="56" xfId="0" applyFill="1" applyBorder="1" applyAlignment="1">
      <alignment horizontal="center" vertical="center"/>
    </xf>
    <xf numFmtId="10" fontId="0" fillId="0" borderId="63" xfId="0" applyNumberFormat="1" applyBorder="1" applyAlignment="1">
      <alignment horizontal="center" vertical="center"/>
    </xf>
    <xf numFmtId="17" fontId="62" fillId="0" borderId="26" xfId="0" applyNumberFormat="1" applyFont="1" applyBorder="1" applyAlignment="1">
      <alignment horizontal="center" vertical="center"/>
    </xf>
    <xf numFmtId="17" fontId="0" fillId="4" borderId="56" xfId="0" applyNumberFormat="1" applyFill="1" applyBorder="1" applyAlignment="1">
      <alignment horizontal="center" vertical="center"/>
    </xf>
    <xf numFmtId="17" fontId="0" fillId="0" borderId="34" xfId="0" applyNumberFormat="1" applyBorder="1" applyAlignment="1">
      <alignment horizontal="center" vertical="center"/>
    </xf>
    <xf numFmtId="164" fontId="10" fillId="0" borderId="35" xfId="0" applyNumberFormat="1" applyFont="1" applyBorder="1" applyAlignment="1">
      <alignment vertical="center"/>
    </xf>
    <xf numFmtId="17" fontId="0" fillId="0" borderId="35" xfId="0" applyNumberFormat="1" applyBorder="1" applyAlignment="1">
      <alignment horizontal="center" vertical="center"/>
    </xf>
    <xf numFmtId="10" fontId="0" fillId="0" borderId="62" xfId="0" applyNumberFormat="1" applyBorder="1" applyAlignment="1">
      <alignment horizontal="center" vertical="center"/>
    </xf>
    <xf numFmtId="0" fontId="0" fillId="0" borderId="81" xfId="0" applyBorder="1" applyAlignment="1">
      <alignment vertical="center" wrapText="1"/>
    </xf>
    <xf numFmtId="17" fontId="0" fillId="0" borderId="30" xfId="0" applyNumberFormat="1" applyBorder="1" applyAlignment="1">
      <alignment horizontal="center" vertical="center"/>
    </xf>
    <xf numFmtId="17" fontId="0" fillId="4" borderId="54" xfId="0" applyNumberFormat="1" applyFill="1" applyBorder="1" applyAlignment="1">
      <alignment horizontal="center" vertical="center"/>
    </xf>
    <xf numFmtId="10" fontId="0" fillId="0" borderId="82" xfId="0" applyNumberFormat="1" applyBorder="1" applyAlignment="1">
      <alignment horizontal="center" vertical="center"/>
    </xf>
    <xf numFmtId="0" fontId="0" fillId="0" borderId="83" xfId="0" applyBorder="1" applyAlignment="1">
      <alignment vertical="center" wrapText="1"/>
    </xf>
    <xf numFmtId="0" fontId="10" fillId="0" borderId="30" xfId="0" applyFont="1" applyBorder="1" applyAlignment="1">
      <alignment vertical="center" wrapText="1"/>
    </xf>
    <xf numFmtId="44" fontId="1" fillId="0" borderId="0" xfId="2" applyFont="1" applyAlignment="1">
      <alignment vertical="center"/>
    </xf>
    <xf numFmtId="0" fontId="0" fillId="0" borderId="84" xfId="0" applyBorder="1" applyAlignment="1">
      <alignment vertical="center" wrapText="1"/>
    </xf>
    <xf numFmtId="0" fontId="10" fillId="0" borderId="22" xfId="0" applyFont="1" applyBorder="1" applyAlignment="1">
      <alignment vertical="center"/>
    </xf>
    <xf numFmtId="164" fontId="10" fillId="0" borderId="22" xfId="0" applyNumberFormat="1" applyFont="1" applyBorder="1" applyAlignment="1">
      <alignment vertical="center"/>
    </xf>
    <xf numFmtId="0" fontId="0" fillId="0" borderId="22" xfId="0" applyBorder="1" applyAlignment="1">
      <alignment horizontal="center" vertical="center"/>
    </xf>
    <xf numFmtId="17" fontId="0" fillId="0" borderId="84" xfId="0" applyNumberFormat="1" applyBorder="1" applyAlignment="1">
      <alignment horizontal="center" vertical="center"/>
    </xf>
    <xf numFmtId="17" fontId="0" fillId="4" borderId="85" xfId="0" applyNumberFormat="1" applyFill="1" applyBorder="1" applyAlignment="1">
      <alignment horizontal="center" vertical="center"/>
    </xf>
    <xf numFmtId="10" fontId="0" fillId="0" borderId="86" xfId="0" applyNumberFormat="1" applyBorder="1" applyAlignment="1">
      <alignment horizontal="center" vertical="center"/>
    </xf>
    <xf numFmtId="0" fontId="0" fillId="0" borderId="84" xfId="0" applyBorder="1" applyAlignment="1">
      <alignment horizontal="center" vertical="center"/>
    </xf>
    <xf numFmtId="0" fontId="0" fillId="0" borderId="87" xfId="0" applyBorder="1" applyAlignment="1">
      <alignment vertical="center" wrapText="1"/>
    </xf>
    <xf numFmtId="0" fontId="0" fillId="0" borderId="26" xfId="0" applyBorder="1" applyAlignment="1">
      <alignment vertical="center" wrapText="1"/>
    </xf>
    <xf numFmtId="164" fontId="10" fillId="0" borderId="26" xfId="0" applyNumberFormat="1" applyFont="1" applyBorder="1" applyAlignment="1">
      <alignment vertical="center"/>
    </xf>
    <xf numFmtId="10" fontId="0" fillId="0" borderId="77" xfId="0" applyNumberFormat="1" applyBorder="1" applyAlignment="1">
      <alignment horizontal="center" vertical="center"/>
    </xf>
    <xf numFmtId="0" fontId="10" fillId="0" borderId="84" xfId="0" applyFont="1" applyBorder="1" applyAlignment="1">
      <alignment vertical="center"/>
    </xf>
    <xf numFmtId="164" fontId="10" fillId="0" borderId="84" xfId="0" applyNumberFormat="1" applyFont="1" applyBorder="1" applyAlignment="1">
      <alignment vertical="center"/>
    </xf>
    <xf numFmtId="0" fontId="0" fillId="0" borderId="26" xfId="0" applyFill="1" applyBorder="1" applyAlignment="1">
      <alignment horizontal="center" vertical="center" wrapText="1"/>
    </xf>
    <xf numFmtId="17" fontId="0" fillId="4" borderId="26" xfId="0" applyNumberFormat="1" applyFill="1" applyBorder="1" applyAlignment="1">
      <alignment horizontal="center" vertical="center"/>
    </xf>
    <xf numFmtId="0" fontId="0" fillId="0" borderId="84" xfId="0" applyBorder="1" applyAlignment="1">
      <alignment vertical="center"/>
    </xf>
    <xf numFmtId="10" fontId="1" fillId="0" borderId="62" xfId="4" applyNumberFormat="1" applyFont="1" applyBorder="1" applyAlignment="1">
      <alignment horizontal="center" vertical="center"/>
    </xf>
    <xf numFmtId="0" fontId="0" fillId="0" borderId="30" xfId="0" applyBorder="1" applyAlignment="1">
      <alignment vertical="center" wrapText="1"/>
    </xf>
    <xf numFmtId="10" fontId="1" fillId="0" borderId="82" xfId="4" applyNumberFormat="1" applyFont="1" applyBorder="1" applyAlignment="1">
      <alignment horizontal="center" vertical="center"/>
    </xf>
    <xf numFmtId="10" fontId="1" fillId="0" borderId="63" xfId="4" applyNumberFormat="1" applyFont="1" applyBorder="1" applyAlignment="1">
      <alignment horizontal="center"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10" fillId="0" borderId="35" xfId="0" applyFont="1" applyFill="1" applyBorder="1" applyAlignment="1">
      <alignment vertical="center"/>
    </xf>
    <xf numFmtId="164" fontId="10" fillId="0" borderId="35" xfId="0" applyNumberFormat="1" applyFont="1" applyFill="1" applyBorder="1" applyAlignment="1">
      <alignment vertical="center"/>
    </xf>
    <xf numFmtId="0" fontId="0" fillId="0" borderId="29" xfId="0" applyBorder="1" applyAlignment="1">
      <alignment horizontal="left" vertical="center" wrapText="1"/>
    </xf>
    <xf numFmtId="0" fontId="10" fillId="0" borderId="29" xfId="0" applyFont="1" applyFill="1" applyBorder="1" applyAlignment="1">
      <alignment vertical="center"/>
    </xf>
    <xf numFmtId="164" fontId="10" fillId="0" borderId="29" xfId="0" applyNumberFormat="1" applyFont="1" applyFill="1" applyBorder="1" applyAlignment="1">
      <alignment vertical="center"/>
    </xf>
    <xf numFmtId="0" fontId="0" fillId="0" borderId="61" xfId="0" applyBorder="1" applyAlignment="1">
      <alignment vertical="center" wrapText="1"/>
    </xf>
    <xf numFmtId="0" fontId="10" fillId="0" borderId="34" xfId="0" applyFont="1" applyFill="1" applyBorder="1" applyAlignment="1">
      <alignment vertical="center"/>
    </xf>
    <xf numFmtId="164" fontId="10" fillId="0" borderId="34" xfId="0" applyNumberFormat="1" applyFont="1" applyFill="1" applyBorder="1" applyAlignment="1">
      <alignment vertical="center"/>
    </xf>
    <xf numFmtId="0" fontId="0" fillId="0" borderId="30" xfId="0" applyBorder="1" applyAlignment="1">
      <alignment horizontal="left" vertical="center" wrapText="1"/>
    </xf>
    <xf numFmtId="0" fontId="0" fillId="0" borderId="30" xfId="0" applyFill="1" applyBorder="1" applyAlignment="1">
      <alignment vertical="center" wrapText="1"/>
    </xf>
    <xf numFmtId="0" fontId="0" fillId="0" borderId="26" xfId="0" applyFill="1" applyBorder="1" applyAlignment="1">
      <alignment vertical="center" wrapText="1"/>
    </xf>
    <xf numFmtId="0" fontId="10" fillId="0" borderId="26" xfId="0" applyFont="1" applyFill="1" applyBorder="1" applyAlignment="1">
      <alignment vertical="center"/>
    </xf>
    <xf numFmtId="164" fontId="10" fillId="0" borderId="26" xfId="0" applyNumberFormat="1" applyFont="1" applyFill="1" applyBorder="1" applyAlignment="1">
      <alignment vertical="center"/>
    </xf>
    <xf numFmtId="0" fontId="0" fillId="0" borderId="26" xfId="0" applyFill="1" applyBorder="1" applyAlignment="1">
      <alignment horizontal="center" vertical="center"/>
    </xf>
    <xf numFmtId="0" fontId="0" fillId="0" borderId="34" xfId="0" applyFill="1" applyBorder="1" applyAlignment="1">
      <alignment vertical="center" wrapText="1"/>
    </xf>
    <xf numFmtId="0" fontId="0" fillId="0" borderId="34" xfId="0" applyFill="1" applyBorder="1" applyAlignment="1">
      <alignment horizontal="center" vertical="center"/>
    </xf>
    <xf numFmtId="0" fontId="0" fillId="0" borderId="35" xfId="0" applyFill="1" applyBorder="1" applyAlignment="1">
      <alignment vertical="center" wrapText="1"/>
    </xf>
    <xf numFmtId="0" fontId="0" fillId="0" borderId="35" xfId="0" applyFill="1" applyBorder="1" applyAlignment="1">
      <alignment horizontal="center" vertical="center"/>
    </xf>
    <xf numFmtId="0" fontId="0" fillId="0" borderId="29" xfId="0" applyFill="1" applyBorder="1" applyAlignment="1">
      <alignment vertical="center" wrapText="1"/>
    </xf>
    <xf numFmtId="0" fontId="0" fillId="0" borderId="29" xfId="0" applyFill="1" applyBorder="1" applyAlignment="1">
      <alignment horizontal="center" vertical="center"/>
    </xf>
    <xf numFmtId="10" fontId="0" fillId="0" borderId="60" xfId="0" applyNumberFormat="1" applyBorder="1" applyAlignment="1">
      <alignment horizontal="center" vertical="center"/>
    </xf>
    <xf numFmtId="0" fontId="0" fillId="0" borderId="22" xfId="0" applyFill="1" applyBorder="1" applyAlignment="1">
      <alignment vertical="center" wrapText="1"/>
    </xf>
    <xf numFmtId="0" fontId="10" fillId="0" borderId="22" xfId="0" applyFont="1" applyFill="1" applyBorder="1" applyAlignment="1">
      <alignment vertical="center"/>
    </xf>
    <xf numFmtId="164" fontId="10" fillId="0" borderId="22" xfId="0" applyNumberFormat="1" applyFont="1" applyFill="1" applyBorder="1" applyAlignment="1">
      <alignment vertical="center"/>
    </xf>
    <xf numFmtId="0" fontId="0" fillId="0" borderId="22" xfId="0" applyFill="1" applyBorder="1" applyAlignment="1">
      <alignment horizontal="center" vertical="center"/>
    </xf>
    <xf numFmtId="10" fontId="0" fillId="0" borderId="37" xfId="0" applyNumberFormat="1" applyBorder="1" applyAlignment="1">
      <alignment horizontal="center" vertical="center"/>
    </xf>
    <xf numFmtId="0" fontId="0" fillId="0" borderId="22" xfId="0" applyBorder="1" applyAlignment="1">
      <alignment vertical="center"/>
    </xf>
    <xf numFmtId="0" fontId="0" fillId="0" borderId="39" xfId="0" applyBorder="1" applyAlignment="1">
      <alignment vertical="center" wrapText="1"/>
    </xf>
    <xf numFmtId="17" fontId="0" fillId="4" borderId="84" xfId="0" applyNumberFormat="1" applyFill="1" applyBorder="1" applyAlignment="1">
      <alignment horizontal="center" vertical="center"/>
    </xf>
    <xf numFmtId="0" fontId="10" fillId="0" borderId="34" xfId="0" applyFont="1" applyBorder="1" applyAlignment="1">
      <alignment vertical="center" wrapText="1"/>
    </xf>
    <xf numFmtId="0" fontId="10" fillId="0" borderId="84" xfId="0" applyFont="1" applyBorder="1" applyAlignment="1">
      <alignment vertical="center" wrapText="1"/>
    </xf>
    <xf numFmtId="0" fontId="10" fillId="0" borderId="17" xfId="0" applyFont="1" applyBorder="1" applyAlignment="1">
      <alignment vertical="center"/>
    </xf>
    <xf numFmtId="0" fontId="0" fillId="0" borderId="17" xfId="0" applyFill="1" applyBorder="1" applyAlignment="1">
      <alignment horizontal="center" vertical="center"/>
    </xf>
    <xf numFmtId="164" fontId="2" fillId="0" borderId="15" xfId="8" applyNumberFormat="1" applyFont="1" applyBorder="1" applyAlignment="1">
      <alignment horizontal="center" vertical="center"/>
    </xf>
    <xf numFmtId="0" fontId="0" fillId="0" borderId="72" xfId="0" applyBorder="1" applyAlignment="1">
      <alignment vertical="center" wrapText="1"/>
    </xf>
    <xf numFmtId="17" fontId="0" fillId="0" borderId="12" xfId="0" applyNumberForma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wrapText="1"/>
    </xf>
    <xf numFmtId="0" fontId="63" fillId="0" borderId="12" xfId="0" applyNumberFormat="1" applyFont="1" applyFill="1" applyBorder="1" applyAlignment="1">
      <alignment horizontal="left" vertical="center" wrapText="1" readingOrder="1"/>
    </xf>
    <xf numFmtId="3" fontId="0" fillId="0" borderId="12" xfId="0" applyNumberFormat="1" applyFill="1" applyBorder="1" applyAlignment="1">
      <alignment horizontal="center" vertical="center" wrapText="1"/>
    </xf>
    <xf numFmtId="9" fontId="5" fillId="0" borderId="12" xfId="0" applyNumberFormat="1" applyFont="1" applyFill="1" applyBorder="1" applyAlignment="1">
      <alignment horizontal="center" vertical="center"/>
    </xf>
    <xf numFmtId="0" fontId="0" fillId="0" borderId="12" xfId="0" applyFill="1" applyBorder="1" applyAlignment="1">
      <alignment horizontal="left" wrapText="1"/>
    </xf>
    <xf numFmtId="0" fontId="0" fillId="0" borderId="12" xfId="0" applyFill="1" applyBorder="1" applyAlignment="1">
      <alignment horizontal="left" vertical="center" wrapText="1"/>
    </xf>
    <xf numFmtId="0" fontId="0" fillId="0" borderId="12" xfId="0" applyFill="1" applyBorder="1" applyAlignment="1">
      <alignment vertical="top" wrapText="1"/>
    </xf>
    <xf numFmtId="180" fontId="10" fillId="0" borderId="0" xfId="0" applyNumberFormat="1" applyFont="1" applyFill="1" applyAlignment="1">
      <alignment horizontal="center" vertical="center"/>
    </xf>
    <xf numFmtId="15" fontId="0" fillId="0" borderId="12" xfId="0" applyNumberFormat="1" applyFill="1" applyBorder="1" applyAlignment="1">
      <alignment horizontal="center" vertical="center"/>
    </xf>
    <xf numFmtId="0" fontId="64" fillId="3" borderId="2" xfId="3" applyFont="1" applyFill="1" applyBorder="1" applyAlignment="1" applyProtection="1">
      <alignment horizontal="center" vertical="center"/>
      <protection locked="0"/>
    </xf>
    <xf numFmtId="0" fontId="38" fillId="0" borderId="40" xfId="3" applyFont="1" applyBorder="1" applyAlignment="1" applyProtection="1">
      <alignment horizontal="center" vertical="center" wrapText="1"/>
    </xf>
    <xf numFmtId="3" fontId="0" fillId="0" borderId="13" xfId="0" applyNumberFormat="1" applyBorder="1" applyAlignment="1">
      <alignment horizontal="center" vertical="center"/>
    </xf>
    <xf numFmtId="0" fontId="0" fillId="0" borderId="64" xfId="0" applyBorder="1" applyAlignment="1">
      <alignment vertical="center"/>
    </xf>
    <xf numFmtId="0" fontId="20" fillId="0" borderId="0" xfId="0" applyFont="1" applyAlignment="1">
      <alignment vertical="center"/>
    </xf>
    <xf numFmtId="177" fontId="14" fillId="7" borderId="12" xfId="1" applyNumberFormat="1" applyFont="1" applyFill="1" applyBorder="1" applyAlignment="1">
      <alignment vertical="center"/>
    </xf>
    <xf numFmtId="0" fontId="14" fillId="7" borderId="14" xfId="0" applyFont="1" applyFill="1" applyBorder="1" applyAlignment="1">
      <alignment vertical="center"/>
    </xf>
    <xf numFmtId="0" fontId="14" fillId="7" borderId="46" xfId="0" applyFont="1" applyFill="1" applyBorder="1" applyAlignment="1">
      <alignment vertical="center"/>
    </xf>
    <xf numFmtId="0" fontId="14" fillId="0" borderId="0" xfId="0" applyFont="1" applyAlignment="1">
      <alignment vertical="center"/>
    </xf>
    <xf numFmtId="177" fontId="14" fillId="8" borderId="12" xfId="1" applyNumberFormat="1" applyFont="1" applyFill="1" applyBorder="1" applyAlignment="1">
      <alignment vertical="center"/>
    </xf>
    <xf numFmtId="177" fontId="20" fillId="0" borderId="12" xfId="1" applyNumberFormat="1" applyFont="1" applyBorder="1" applyAlignment="1">
      <alignment vertical="center"/>
    </xf>
    <xf numFmtId="168" fontId="10" fillId="4" borderId="12" xfId="1" applyNumberFormat="1" applyFont="1" applyFill="1" applyBorder="1" applyAlignment="1">
      <alignment vertical="center"/>
    </xf>
    <xf numFmtId="177" fontId="18" fillId="0" borderId="12" xfId="1" applyNumberFormat="1" applyFont="1" applyBorder="1" applyAlignment="1">
      <alignment vertical="center"/>
    </xf>
    <xf numFmtId="0" fontId="18" fillId="0" borderId="0" xfId="0" applyFont="1" applyAlignment="1">
      <alignment vertical="center"/>
    </xf>
    <xf numFmtId="0" fontId="20" fillId="0" borderId="12" xfId="0" applyFont="1" applyBorder="1" applyAlignment="1">
      <alignment vertical="center"/>
    </xf>
    <xf numFmtId="0" fontId="2" fillId="0" borderId="12" xfId="0" applyFont="1" applyBorder="1" applyAlignment="1">
      <alignment vertical="center"/>
    </xf>
    <xf numFmtId="177" fontId="20" fillId="0" borderId="12" xfId="1" applyNumberFormat="1" applyFont="1" applyBorder="1" applyAlignment="1">
      <alignment horizontal="center" vertical="center" wrapText="1"/>
    </xf>
    <xf numFmtId="0" fontId="16" fillId="0" borderId="13" xfId="0" applyFont="1" applyBorder="1" applyAlignment="1">
      <alignment vertical="center" wrapText="1"/>
    </xf>
    <xf numFmtId="165" fontId="58" fillId="4" borderId="12" xfId="6" applyFont="1" applyFill="1" applyBorder="1" applyAlignment="1" applyProtection="1">
      <alignment horizontal="center" vertical="center"/>
    </xf>
    <xf numFmtId="168" fontId="0" fillId="0" borderId="0" xfId="0" applyNumberFormat="1" applyAlignment="1">
      <alignment vertical="center"/>
    </xf>
    <xf numFmtId="0" fontId="0" fillId="0" borderId="69" xfId="0" applyBorder="1" applyAlignment="1">
      <alignment vertical="center"/>
    </xf>
    <xf numFmtId="43" fontId="0" fillId="0" borderId="0" xfId="0" applyNumberFormat="1" applyAlignment="1">
      <alignment vertical="center"/>
    </xf>
    <xf numFmtId="0" fontId="0" fillId="0" borderId="12" xfId="0" applyBorder="1" applyAlignment="1">
      <alignment vertical="center" wrapText="1"/>
    </xf>
    <xf numFmtId="0" fontId="7" fillId="3" borderId="3" xfId="3" applyFont="1" applyFill="1" applyBorder="1" applyAlignment="1" applyProtection="1">
      <alignment horizontal="center" vertical="center" wrapText="1"/>
      <protection locked="0"/>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181" fontId="0" fillId="0" borderId="45" xfId="0" applyNumberFormat="1" applyFill="1" applyBorder="1" applyAlignment="1">
      <alignment vertical="center"/>
    </xf>
    <xf numFmtId="49" fontId="25" fillId="0" borderId="50" xfId="3" applyNumberFormat="1" applyFont="1" applyFill="1" applyBorder="1" applyAlignment="1" applyProtection="1">
      <alignment vertical="center" wrapText="1"/>
      <protection locked="0"/>
    </xf>
    <xf numFmtId="0" fontId="0" fillId="0" borderId="14" xfId="0" applyFill="1" applyBorder="1" applyAlignment="1">
      <alignment horizontal="center" vertical="center"/>
    </xf>
    <xf numFmtId="169" fontId="26" fillId="0" borderId="12" xfId="3" applyNumberFormat="1" applyFont="1" applyFill="1" applyBorder="1" applyAlignment="1" applyProtection="1">
      <alignment horizontal="right" vertical="center"/>
    </xf>
    <xf numFmtId="0" fontId="0" fillId="0" borderId="14" xfId="0" applyFill="1" applyBorder="1" applyAlignment="1">
      <alignment vertical="center"/>
    </xf>
    <xf numFmtId="0" fontId="0" fillId="0" borderId="46" xfId="0" applyFill="1" applyBorder="1" applyAlignment="1">
      <alignment vertical="center"/>
    </xf>
    <xf numFmtId="49" fontId="27" fillId="0" borderId="50" xfId="3" applyNumberFormat="1" applyFont="1" applyFill="1" applyBorder="1" applyAlignment="1" applyProtection="1">
      <alignment horizontal="left" vertical="center" wrapText="1" indent="1"/>
      <protection locked="0"/>
    </xf>
    <xf numFmtId="169" fontId="28" fillId="0" borderId="12" xfId="3" applyNumberFormat="1" applyFont="1" applyFill="1" applyBorder="1" applyAlignment="1" applyProtection="1">
      <alignment horizontal="right" vertical="center"/>
    </xf>
    <xf numFmtId="0" fontId="10" fillId="0" borderId="14" xfId="0" applyFont="1" applyFill="1" applyBorder="1" applyAlignment="1">
      <alignment horizontal="center" vertical="center"/>
    </xf>
    <xf numFmtId="17" fontId="10" fillId="0" borderId="14" xfId="0" applyNumberFormat="1" applyFont="1" applyFill="1" applyBorder="1" applyAlignment="1">
      <alignment horizontal="center" vertical="center"/>
    </xf>
    <xf numFmtId="17" fontId="10" fillId="0" borderId="46" xfId="0" applyNumberFormat="1" applyFont="1" applyFill="1" applyBorder="1" applyAlignment="1">
      <alignment horizontal="center" vertical="center"/>
    </xf>
    <xf numFmtId="49" fontId="29" fillId="0" borderId="50" xfId="3" applyNumberFormat="1" applyFont="1" applyFill="1" applyBorder="1" applyAlignment="1" applyProtection="1">
      <alignment horizontal="left" vertical="center" wrapText="1" indent="1"/>
      <protection locked="0"/>
    </xf>
    <xf numFmtId="169" fontId="30" fillId="0" borderId="12" xfId="3" applyNumberFormat="1" applyFont="1" applyFill="1" applyBorder="1" applyAlignment="1" applyProtection="1">
      <alignment horizontal="right" vertical="center"/>
    </xf>
    <xf numFmtId="0" fontId="10" fillId="0" borderId="46" xfId="0" applyFont="1" applyFill="1" applyBorder="1" applyAlignment="1">
      <alignment horizontal="center" vertical="center"/>
    </xf>
    <xf numFmtId="0" fontId="10" fillId="0" borderId="14" xfId="0" applyFont="1" applyFill="1" applyBorder="1" applyAlignment="1">
      <alignment vertical="center"/>
    </xf>
    <xf numFmtId="49" fontId="47" fillId="0" borderId="50" xfId="3" applyNumberFormat="1" applyFont="1" applyFill="1" applyBorder="1" applyAlignment="1" applyProtection="1">
      <alignment horizontal="left" vertical="center" wrapText="1" indent="1"/>
      <protection locked="0"/>
    </xf>
    <xf numFmtId="0" fontId="10" fillId="0" borderId="14" xfId="0" applyFont="1" applyFill="1" applyBorder="1" applyAlignment="1">
      <alignment horizontal="center" vertical="center" wrapText="1"/>
    </xf>
    <xf numFmtId="0" fontId="10" fillId="0" borderId="46" xfId="0" applyFont="1" applyFill="1" applyBorder="1" applyAlignment="1">
      <alignment horizontal="center" vertical="center" wrapText="1"/>
    </xf>
    <xf numFmtId="49" fontId="28" fillId="0" borderId="50" xfId="3" applyNumberFormat="1" applyFont="1" applyFill="1" applyBorder="1" applyAlignment="1" applyProtection="1">
      <alignment horizontal="left" vertical="center" wrapText="1" indent="1"/>
      <protection locked="0"/>
    </xf>
    <xf numFmtId="0" fontId="29" fillId="0" borderId="50" xfId="3" applyNumberFormat="1" applyFont="1" applyFill="1" applyBorder="1" applyAlignment="1" applyProtection="1">
      <alignment horizontal="left" vertical="center" wrapText="1" indent="1"/>
      <protection locked="0"/>
    </xf>
    <xf numFmtId="49" fontId="31" fillId="0" borderId="50" xfId="3" applyNumberFormat="1" applyFont="1" applyFill="1" applyBorder="1" applyAlignment="1" applyProtection="1">
      <alignment horizontal="left" vertical="center" wrapText="1" indent="1"/>
      <protection locked="0"/>
    </xf>
    <xf numFmtId="49" fontId="32" fillId="0" borderId="50" xfId="3" applyNumberFormat="1" applyFont="1" applyFill="1" applyBorder="1" applyAlignment="1" applyProtection="1">
      <alignment vertical="center" wrapText="1"/>
      <protection locked="0"/>
    </xf>
    <xf numFmtId="0" fontId="10" fillId="0" borderId="28" xfId="0" applyFont="1" applyFill="1" applyBorder="1" applyAlignment="1">
      <alignment horizontal="center" vertical="center"/>
    </xf>
    <xf numFmtId="0" fontId="29" fillId="0" borderId="42" xfId="3" applyNumberFormat="1" applyFont="1" applyFill="1" applyBorder="1" applyAlignment="1" applyProtection="1">
      <alignment horizontal="left" vertical="center" wrapText="1" indent="1"/>
      <protection locked="0"/>
    </xf>
    <xf numFmtId="0" fontId="0" fillId="0" borderId="13" xfId="0" applyFill="1" applyBorder="1" applyAlignment="1">
      <alignment horizontal="center" vertical="center"/>
    </xf>
    <xf numFmtId="169" fontId="26" fillId="0" borderId="13" xfId="3" applyNumberFormat="1" applyFont="1" applyFill="1" applyBorder="1" applyAlignment="1" applyProtection="1">
      <alignment horizontal="right" vertical="center"/>
    </xf>
    <xf numFmtId="0" fontId="10" fillId="0" borderId="13"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12" xfId="0" applyFont="1" applyFill="1" applyBorder="1" applyAlignment="1">
      <alignment horizontal="center" vertical="center"/>
    </xf>
    <xf numFmtId="0" fontId="0" fillId="0" borderId="18" xfId="0" applyFill="1" applyBorder="1" applyAlignment="1">
      <alignment vertical="center"/>
    </xf>
    <xf numFmtId="170" fontId="33" fillId="0" borderId="18" xfId="0" applyNumberFormat="1" applyFont="1" applyFill="1" applyBorder="1" applyAlignment="1">
      <alignment vertical="center"/>
    </xf>
    <xf numFmtId="0" fontId="0" fillId="0" borderId="47" xfId="0" applyFill="1" applyBorder="1" applyAlignment="1">
      <alignment vertical="center"/>
    </xf>
    <xf numFmtId="0" fontId="2" fillId="0" borderId="12" xfId="0" applyFont="1" applyFill="1" applyBorder="1" applyAlignment="1">
      <alignment horizontal="center" vertical="center"/>
    </xf>
    <xf numFmtId="17" fontId="0" fillId="0" borderId="45" xfId="0" applyNumberFormat="1" applyFill="1" applyBorder="1" applyAlignment="1">
      <alignment horizontal="center" vertical="center"/>
    </xf>
    <xf numFmtId="170" fontId="33" fillId="0" borderId="12" xfId="0" applyNumberFormat="1" applyFont="1" applyFill="1" applyBorder="1" applyAlignment="1">
      <alignment vertical="center"/>
    </xf>
    <xf numFmtId="49" fontId="0" fillId="0" borderId="14" xfId="0" applyNumberFormat="1" applyFill="1" applyBorder="1" applyAlignment="1">
      <alignment horizontal="center" vertical="center"/>
    </xf>
    <xf numFmtId="17" fontId="0" fillId="0" borderId="46" xfId="0" applyNumberFormat="1" applyFill="1" applyBorder="1" applyAlignment="1">
      <alignment horizontal="center" vertical="center"/>
    </xf>
    <xf numFmtId="0" fontId="0" fillId="0" borderId="21" xfId="0" applyFill="1" applyBorder="1" applyAlignment="1">
      <alignment horizontal="center" vertical="center"/>
    </xf>
    <xf numFmtId="49" fontId="35" fillId="0" borderId="13" xfId="3" applyNumberFormat="1" applyFont="1" applyFill="1" applyBorder="1" applyAlignment="1" applyProtection="1">
      <alignment horizontal="left" vertical="center" wrapText="1"/>
    </xf>
    <xf numFmtId="0" fontId="0" fillId="0" borderId="13" xfId="0" applyFill="1" applyBorder="1" applyAlignment="1">
      <alignment vertical="center"/>
    </xf>
    <xf numFmtId="169" fontId="28" fillId="0" borderId="13" xfId="3" applyNumberFormat="1" applyFont="1" applyFill="1" applyBorder="1" applyAlignment="1" applyProtection="1">
      <alignment horizontal="right" vertical="center"/>
    </xf>
    <xf numFmtId="0" fontId="0" fillId="0" borderId="64" xfId="0" applyFill="1" applyBorder="1" applyAlignment="1">
      <alignment horizontal="center" vertical="center"/>
    </xf>
    <xf numFmtId="49" fontId="28" fillId="0" borderId="12" xfId="3" applyNumberFormat="1" applyFont="1" applyFill="1" applyBorder="1" applyAlignment="1" applyProtection="1">
      <alignment horizontal="left" vertical="center" wrapText="1" indent="1"/>
      <protection locked="0"/>
    </xf>
    <xf numFmtId="0" fontId="10" fillId="0" borderId="12" xfId="0" applyFont="1" applyFill="1" applyBorder="1" applyAlignment="1">
      <alignment wrapText="1"/>
    </xf>
    <xf numFmtId="0" fontId="10" fillId="0" borderId="12" xfId="0" applyFont="1" applyFill="1" applyBorder="1"/>
    <xf numFmtId="170" fontId="0" fillId="0" borderId="12" xfId="0" applyNumberFormat="1" applyFill="1" applyBorder="1"/>
    <xf numFmtId="0" fontId="2" fillId="0" borderId="12" xfId="0" applyFont="1" applyFill="1" applyBorder="1" applyAlignment="1">
      <alignment wrapText="1"/>
    </xf>
    <xf numFmtId="170" fontId="2" fillId="0" borderId="12" xfId="0" applyNumberFormat="1" applyFont="1" applyFill="1" applyBorder="1"/>
    <xf numFmtId="49" fontId="28" fillId="0" borderId="44" xfId="3" applyNumberFormat="1" applyFont="1" applyFill="1" applyBorder="1" applyAlignment="1" applyProtection="1">
      <alignment horizontal="left" vertical="center" wrapText="1" indent="1"/>
      <protection locked="0"/>
    </xf>
    <xf numFmtId="169" fontId="26" fillId="0" borderId="14" xfId="3" applyNumberFormat="1" applyFont="1" applyFill="1" applyBorder="1" applyAlignment="1" applyProtection="1">
      <alignment horizontal="right" vertical="center"/>
    </xf>
    <xf numFmtId="49" fontId="28" fillId="5" borderId="12" xfId="3" applyNumberFormat="1" applyFont="1" applyFill="1" applyBorder="1" applyAlignment="1" applyProtection="1">
      <alignment horizontal="left" vertical="center" wrapText="1" indent="1"/>
      <protection locked="0"/>
    </xf>
    <xf numFmtId="9" fontId="0" fillId="13" borderId="12" xfId="8" applyFont="1" applyFill="1" applyBorder="1" applyAlignment="1">
      <alignment horizontal="center"/>
    </xf>
    <xf numFmtId="0" fontId="0" fillId="11" borderId="12" xfId="0" applyFill="1" applyBorder="1" applyAlignment="1">
      <alignment horizontal="left" vertical="center" wrapText="1"/>
    </xf>
    <xf numFmtId="9" fontId="0" fillId="0" borderId="12" xfId="8" applyFont="1" applyBorder="1" applyAlignment="1">
      <alignment horizontal="center" vertical="center" wrapText="1"/>
    </xf>
    <xf numFmtId="1" fontId="0" fillId="0" borderId="12" xfId="0" applyNumberFormat="1" applyFill="1" applyBorder="1" applyAlignment="1">
      <alignment horizontal="left" vertical="center" wrapText="1"/>
    </xf>
    <xf numFmtId="14" fontId="0" fillId="0" borderId="12" xfId="0" applyNumberFormat="1" applyBorder="1" applyAlignment="1">
      <alignment horizontal="left" vertical="center" wrapText="1"/>
    </xf>
    <xf numFmtId="0" fontId="0" fillId="0" borderId="14"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Fill="1" applyBorder="1" applyAlignment="1">
      <alignment horizontal="left" vertical="center" wrapText="1"/>
    </xf>
    <xf numFmtId="182" fontId="0" fillId="0" borderId="0" xfId="8" applyNumberFormat="1" applyFont="1" applyAlignment="1">
      <alignment vertical="center"/>
    </xf>
    <xf numFmtId="182" fontId="2" fillId="0" borderId="0" xfId="8" applyNumberFormat="1" applyFont="1" applyAlignment="1">
      <alignment horizontal="center" vertical="center"/>
    </xf>
    <xf numFmtId="0" fontId="0" fillId="17" borderId="0" xfId="0" applyFill="1" applyAlignment="1">
      <alignment horizontal="center" vertical="center" wrapText="1"/>
    </xf>
    <xf numFmtId="0" fontId="0" fillId="0" borderId="0" xfId="0" applyAlignment="1">
      <alignment horizontal="right" vertical="center"/>
    </xf>
    <xf numFmtId="0" fontId="0" fillId="17" borderId="0" xfId="0" applyFill="1" applyAlignment="1">
      <alignment horizontal="right" vertical="center"/>
    </xf>
    <xf numFmtId="0" fontId="0" fillId="17" borderId="0" xfId="0" applyFill="1" applyAlignment="1">
      <alignment vertical="center"/>
    </xf>
    <xf numFmtId="0" fontId="0" fillId="17" borderId="0" xfId="0" applyFill="1" applyAlignment="1">
      <alignment horizontal="center" vertical="center"/>
    </xf>
    <xf numFmtId="182" fontId="0" fillId="17" borderId="0" xfId="8" applyNumberFormat="1" applyFont="1" applyFill="1" applyAlignment="1">
      <alignment horizontal="center" vertical="center"/>
    </xf>
    <xf numFmtId="17" fontId="58" fillId="0" borderId="12" xfId="0" applyNumberFormat="1" applyFont="1" applyFill="1" applyBorder="1" applyAlignment="1">
      <alignment horizontal="center" vertical="center"/>
    </xf>
    <xf numFmtId="17" fontId="58" fillId="0" borderId="14" xfId="0" applyNumberFormat="1" applyFont="1" applyFill="1" applyBorder="1" applyAlignment="1">
      <alignment horizontal="center" vertical="center"/>
    </xf>
    <xf numFmtId="0" fontId="58" fillId="0" borderId="14" xfId="0" applyFont="1" applyFill="1" applyBorder="1" applyAlignment="1">
      <alignment horizontal="center" vertical="center" wrapText="1"/>
    </xf>
    <xf numFmtId="17" fontId="58" fillId="0" borderId="12" xfId="0" applyNumberFormat="1" applyFont="1" applyFill="1" applyBorder="1" applyAlignment="1">
      <alignment horizontal="center" vertical="center" wrapText="1"/>
    </xf>
    <xf numFmtId="17" fontId="66" fillId="0" borderId="12" xfId="0" applyNumberFormat="1" applyFont="1" applyFill="1" applyBorder="1" applyAlignment="1">
      <alignment horizontal="center" vertical="center"/>
    </xf>
    <xf numFmtId="0" fontId="65" fillId="0" borderId="12" xfId="0" applyFont="1" applyBorder="1" applyAlignment="1">
      <alignment vertical="center" wrapText="1"/>
    </xf>
    <xf numFmtId="0" fontId="31" fillId="18" borderId="50" xfId="3" applyNumberFormat="1" applyFont="1" applyFill="1" applyBorder="1" applyAlignment="1" applyProtection="1">
      <alignment horizontal="left" vertical="center" wrapText="1" indent="1"/>
      <protection locked="0"/>
    </xf>
    <xf numFmtId="0" fontId="0" fillId="18" borderId="14" xfId="0" applyFill="1" applyBorder="1" applyAlignment="1">
      <alignment horizontal="center" vertical="center"/>
    </xf>
    <xf numFmtId="169" fontId="28" fillId="18" borderId="12" xfId="3" applyNumberFormat="1" applyFont="1" applyFill="1" applyBorder="1" applyAlignment="1" applyProtection="1">
      <alignment horizontal="right" vertical="center"/>
    </xf>
    <xf numFmtId="0" fontId="10" fillId="18" borderId="14" xfId="0" applyFont="1" applyFill="1" applyBorder="1" applyAlignment="1">
      <alignment horizontal="center" vertical="center"/>
    </xf>
    <xf numFmtId="17" fontId="10" fillId="18" borderId="46" xfId="0" applyNumberFormat="1" applyFont="1" applyFill="1" applyBorder="1" applyAlignment="1">
      <alignment horizontal="center" vertical="center"/>
    </xf>
    <xf numFmtId="0" fontId="0" fillId="18" borderId="0" xfId="0" applyFill="1"/>
    <xf numFmtId="0" fontId="0" fillId="18" borderId="12" xfId="0" applyFill="1" applyBorder="1"/>
    <xf numFmtId="17" fontId="0" fillId="18" borderId="12" xfId="0" applyNumberFormat="1" applyFill="1" applyBorder="1" applyAlignment="1">
      <alignment horizontal="center" vertical="center"/>
    </xf>
    <xf numFmtId="0" fontId="0" fillId="0" borderId="0" xfId="0" applyAlignment="1">
      <alignment horizontal="right" vertical="center" wrapText="1"/>
    </xf>
    <xf numFmtId="0" fontId="2" fillId="0" borderId="0" xfId="0" applyFont="1" applyAlignment="1">
      <alignment horizontal="right" vertical="center" wrapText="1"/>
    </xf>
    <xf numFmtId="0" fontId="0" fillId="0" borderId="0" xfId="0" applyAlignment="1">
      <alignment horizontal="center"/>
    </xf>
    <xf numFmtId="182" fontId="0" fillId="0" borderId="0" xfId="8" applyNumberFormat="1" applyFont="1" applyAlignment="1">
      <alignment horizontal="center"/>
    </xf>
    <xf numFmtId="9" fontId="0" fillId="0" borderId="0" xfId="0" applyNumberFormat="1" applyAlignment="1">
      <alignment horizontal="center" vertical="center" wrapText="1"/>
    </xf>
    <xf numFmtId="0" fontId="0" fillId="18" borderId="18" xfId="0" applyFill="1" applyBorder="1" applyAlignment="1">
      <alignment vertical="center" wrapText="1"/>
    </xf>
    <xf numFmtId="0" fontId="20" fillId="18" borderId="18" xfId="0" applyFont="1" applyFill="1" applyBorder="1" applyAlignment="1">
      <alignment vertical="center" wrapText="1"/>
    </xf>
    <xf numFmtId="0" fontId="20" fillId="18" borderId="12" xfId="0" applyFont="1" applyFill="1" applyBorder="1" applyAlignment="1">
      <alignment vertical="center" wrapText="1"/>
    </xf>
    <xf numFmtId="0" fontId="20" fillId="18" borderId="23" xfId="0" applyFont="1" applyFill="1" applyBorder="1" applyAlignment="1">
      <alignment vertical="center" wrapText="1"/>
    </xf>
    <xf numFmtId="0" fontId="0" fillId="18" borderId="12" xfId="0" applyFill="1" applyBorder="1" applyAlignment="1">
      <alignment vertical="center" wrapText="1"/>
    </xf>
    <xf numFmtId="0" fontId="0" fillId="18" borderId="23" xfId="0" applyFill="1" applyBorder="1" applyAlignment="1">
      <alignment vertical="center" wrapText="1"/>
    </xf>
    <xf numFmtId="0" fontId="0" fillId="18" borderId="2" xfId="0" applyFill="1" applyBorder="1" applyAlignment="1">
      <alignment vertical="center" wrapText="1"/>
    </xf>
    <xf numFmtId="0" fontId="0" fillId="0" borderId="0" xfId="0" applyBorder="1" applyAlignment="1">
      <alignment horizontal="right" vertical="center"/>
    </xf>
    <xf numFmtId="0" fontId="44" fillId="9" borderId="1" xfId="11" applyFont="1" applyFill="1" applyBorder="1" applyAlignment="1">
      <alignment horizontal="center" vertical="center"/>
    </xf>
    <xf numFmtId="0" fontId="7" fillId="9" borderId="1" xfId="11" applyFont="1" applyFill="1" applyBorder="1" applyAlignment="1">
      <alignment horizontal="center" vertical="center"/>
    </xf>
    <xf numFmtId="0" fontId="7" fillId="9" borderId="58" xfId="11" applyFont="1" applyFill="1" applyBorder="1" applyAlignment="1">
      <alignment horizontal="center" vertical="center"/>
    </xf>
    <xf numFmtId="0" fontId="0" fillId="0" borderId="12" xfId="0" applyBorder="1" applyAlignment="1">
      <alignment horizontal="center" vertical="center"/>
    </xf>
    <xf numFmtId="0" fontId="38" fillId="0" borderId="40" xfId="3" applyFont="1" applyBorder="1" applyAlignment="1" applyProtection="1">
      <alignment horizontal="center" vertical="center" wrapText="1"/>
    </xf>
    <xf numFmtId="0" fontId="38" fillId="0" borderId="41" xfId="3" applyFont="1" applyBorder="1" applyAlignment="1" applyProtection="1">
      <alignment horizontal="center" vertical="center" wrapText="1"/>
    </xf>
    <xf numFmtId="0" fontId="0" fillId="0" borderId="12" xfId="0" applyBorder="1" applyAlignment="1">
      <alignment horizontal="center" vertical="center" wrapText="1"/>
    </xf>
    <xf numFmtId="3"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wrapText="1"/>
    </xf>
    <xf numFmtId="0" fontId="0" fillId="0" borderId="3" xfId="0" applyBorder="1" applyAlignment="1">
      <alignment horizontal="left" vertical="center" wrapText="1"/>
    </xf>
    <xf numFmtId="0" fontId="0" fillId="0" borderId="68" xfId="0" applyBorder="1" applyAlignment="1">
      <alignment horizontal="left" vertical="center" wrapText="1"/>
    </xf>
    <xf numFmtId="0" fontId="0" fillId="5" borderId="1" xfId="0"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xf>
    <xf numFmtId="3" fontId="0" fillId="0" borderId="16" xfId="0" applyNumberFormat="1" applyBorder="1" applyAlignment="1">
      <alignment horizontal="center" vertical="center"/>
    </xf>
    <xf numFmtId="0" fontId="0" fillId="0" borderId="76" xfId="0" applyBorder="1" applyAlignment="1">
      <alignment horizontal="center" vertical="center"/>
    </xf>
    <xf numFmtId="0" fontId="0" fillId="0" borderId="28" xfId="0" applyBorder="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3" borderId="2"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xf>
    <xf numFmtId="0" fontId="7" fillId="3" borderId="7" xfId="3" applyFont="1" applyFill="1" applyBorder="1" applyAlignment="1" applyProtection="1">
      <alignment horizontal="center" vertical="center" wrapText="1"/>
    </xf>
    <xf numFmtId="0" fontId="7" fillId="3" borderId="8"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protection locked="0"/>
    </xf>
    <xf numFmtId="0" fontId="7" fillId="3" borderId="8" xfId="3" applyFont="1" applyFill="1" applyBorder="1" applyAlignment="1" applyProtection="1">
      <alignment horizontal="center" vertical="center" wrapText="1"/>
      <protection locked="0"/>
    </xf>
    <xf numFmtId="0" fontId="7" fillId="3" borderId="4" xfId="3" applyFont="1" applyFill="1" applyBorder="1" applyAlignment="1" applyProtection="1">
      <alignment horizontal="center" vertical="center"/>
      <protection locked="0"/>
    </xf>
    <xf numFmtId="0" fontId="7" fillId="3" borderId="5" xfId="3" applyFont="1" applyFill="1" applyBorder="1" applyAlignment="1" applyProtection="1">
      <alignment horizontal="center" vertical="center"/>
      <protection locked="0"/>
    </xf>
    <xf numFmtId="0" fontId="7" fillId="3" borderId="6" xfId="3" applyFont="1" applyFill="1" applyBorder="1" applyAlignment="1" applyProtection="1">
      <alignment horizontal="center" vertical="center"/>
      <protection locked="0"/>
    </xf>
    <xf numFmtId="0" fontId="7" fillId="3" borderId="9" xfId="3" applyFont="1" applyFill="1" applyBorder="1" applyAlignment="1" applyProtection="1">
      <alignment horizontal="center" vertical="center"/>
      <protection locked="0"/>
    </xf>
    <xf numFmtId="0" fontId="7" fillId="3" borderId="10" xfId="3" applyFont="1" applyFill="1" applyBorder="1" applyAlignment="1" applyProtection="1">
      <alignment horizontal="center" vertical="center"/>
      <protection locked="0"/>
    </xf>
    <xf numFmtId="0" fontId="7" fillId="3" borderId="11" xfId="3" applyFont="1" applyFill="1" applyBorder="1" applyAlignment="1" applyProtection="1">
      <alignment horizontal="center" vertical="center"/>
      <protection locked="0"/>
    </xf>
    <xf numFmtId="0" fontId="7" fillId="3" borderId="1" xfId="3" applyFont="1" applyFill="1" applyBorder="1" applyAlignment="1" applyProtection="1">
      <alignment horizontal="center" vertical="center"/>
      <protection locked="0"/>
    </xf>
    <xf numFmtId="0" fontId="7" fillId="3" borderId="0" xfId="3" applyFont="1" applyFill="1" applyBorder="1" applyAlignment="1" applyProtection="1">
      <alignment horizontal="center" vertical="center"/>
      <protection locked="0"/>
    </xf>
    <xf numFmtId="9" fontId="0" fillId="0" borderId="12" xfId="8" applyFont="1" applyBorder="1" applyAlignment="1">
      <alignment horizontal="center" vertical="center"/>
    </xf>
    <xf numFmtId="0" fontId="38" fillId="0" borderId="13" xfId="3" applyFont="1" applyBorder="1" applyAlignment="1" applyProtection="1">
      <alignment horizontal="center" vertical="center" wrapText="1"/>
    </xf>
    <xf numFmtId="0" fontId="38" fillId="0" borderId="14" xfId="3" applyFont="1" applyBorder="1" applyAlignment="1" applyProtection="1">
      <alignment horizontal="center" vertical="center" wrapText="1"/>
    </xf>
    <xf numFmtId="0" fontId="0" fillId="0" borderId="13" xfId="0" applyBorder="1" applyAlignment="1">
      <alignment horizontal="center" vertical="center" wrapText="1"/>
    </xf>
    <xf numFmtId="0" fontId="38" fillId="0" borderId="12" xfId="3" applyFont="1" applyBorder="1" applyAlignment="1" applyProtection="1">
      <alignment horizontal="center" vertical="center" wrapText="1"/>
    </xf>
    <xf numFmtId="9" fontId="0" fillId="0" borderId="12" xfId="8"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88" xfId="0" applyBorder="1" applyAlignment="1">
      <alignment horizontal="center" vertical="center" wrapText="1"/>
    </xf>
    <xf numFmtId="0" fontId="0" fillId="0" borderId="43"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20" xfId="0" applyBorder="1" applyAlignment="1">
      <alignment horizontal="center" vertical="center" wrapText="1"/>
    </xf>
    <xf numFmtId="0" fontId="0" fillId="0" borderId="37" xfId="0" applyBorder="1" applyAlignment="1">
      <alignment horizontal="center" vertical="center" wrapText="1"/>
    </xf>
    <xf numFmtId="0" fontId="7" fillId="3" borderId="2" xfId="3" applyFont="1" applyFill="1" applyBorder="1" applyAlignment="1" applyProtection="1">
      <alignment horizontal="left" vertical="center" wrapText="1"/>
    </xf>
    <xf numFmtId="0" fontId="7" fillId="3" borderId="3" xfId="3" applyFont="1" applyFill="1" applyBorder="1" applyAlignment="1" applyProtection="1">
      <alignment horizontal="left" vertical="center" wrapText="1"/>
    </xf>
    <xf numFmtId="0" fontId="7" fillId="3" borderId="7" xfId="3" applyFont="1" applyFill="1" applyBorder="1" applyAlignment="1" applyProtection="1">
      <alignment horizontal="left" vertical="center" wrapText="1"/>
    </xf>
    <xf numFmtId="0" fontId="7" fillId="3" borderId="8" xfId="3" applyFont="1" applyFill="1" applyBorder="1" applyAlignment="1" applyProtection="1">
      <alignment horizontal="left" vertical="center" wrapText="1"/>
    </xf>
    <xf numFmtId="0" fontId="7" fillId="3" borderId="3" xfId="3" applyFont="1" applyFill="1" applyBorder="1" applyAlignment="1" applyProtection="1">
      <alignment horizontal="left" vertical="center" wrapText="1"/>
      <protection locked="0"/>
    </xf>
    <xf numFmtId="0" fontId="7" fillId="3" borderId="8" xfId="3" applyFont="1" applyFill="1" applyBorder="1" applyAlignment="1" applyProtection="1">
      <alignment horizontal="left" vertical="center" wrapText="1"/>
      <protection locked="0"/>
    </xf>
    <xf numFmtId="0" fontId="7" fillId="3" borderId="4" xfId="3" applyFont="1" applyFill="1" applyBorder="1" applyAlignment="1" applyProtection="1">
      <alignment horizontal="center" vertical="center" wrapText="1"/>
      <protection locked="0"/>
    </xf>
    <xf numFmtId="0" fontId="7" fillId="3" borderId="5" xfId="3" applyFont="1" applyFill="1" applyBorder="1" applyAlignment="1" applyProtection="1">
      <alignment horizontal="center" vertical="center" wrapText="1"/>
      <protection locked="0"/>
    </xf>
    <xf numFmtId="0" fontId="7" fillId="3" borderId="6" xfId="3" applyFont="1" applyFill="1" applyBorder="1" applyAlignment="1" applyProtection="1">
      <alignment horizontal="center" vertical="center" wrapText="1"/>
      <protection locked="0"/>
    </xf>
    <xf numFmtId="0" fontId="7" fillId="3" borderId="9" xfId="3" applyFont="1" applyFill="1" applyBorder="1" applyAlignment="1" applyProtection="1">
      <alignment horizontal="center" vertical="center" wrapText="1"/>
      <protection locked="0"/>
    </xf>
    <xf numFmtId="0" fontId="7" fillId="3" borderId="10" xfId="3" applyFont="1" applyFill="1" applyBorder="1" applyAlignment="1" applyProtection="1">
      <alignment horizontal="center" vertical="center" wrapText="1"/>
      <protection locked="0"/>
    </xf>
    <xf numFmtId="0" fontId="7" fillId="3" borderId="11" xfId="3" applyFont="1" applyFill="1" applyBorder="1" applyAlignment="1" applyProtection="1">
      <alignment horizontal="center" vertical="center" wrapText="1"/>
      <protection locked="0"/>
    </xf>
    <xf numFmtId="0" fontId="7" fillId="3" borderId="7" xfId="3" applyFont="1" applyFill="1" applyBorder="1" applyAlignment="1" applyProtection="1">
      <alignment horizontal="center" vertical="center" wrapText="1"/>
      <protection locked="0"/>
    </xf>
    <xf numFmtId="177" fontId="20" fillId="0" borderId="12" xfId="1" applyNumberFormat="1" applyFont="1" applyBorder="1" applyAlignment="1">
      <alignment horizontal="center" vertical="center" wrapText="1"/>
    </xf>
    <xf numFmtId="0" fontId="16" fillId="0" borderId="1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4" xfId="0" applyFont="1" applyBorder="1" applyAlignment="1">
      <alignment horizontal="center" vertical="center" wrapText="1"/>
    </xf>
    <xf numFmtId="177" fontId="20" fillId="0" borderId="12" xfId="1" applyNumberFormat="1" applyFont="1" applyBorder="1" applyAlignment="1">
      <alignment horizontal="center" vertical="center"/>
    </xf>
    <xf numFmtId="0" fontId="7" fillId="3" borderId="58" xfId="3" applyFont="1" applyFill="1" applyBorder="1" applyAlignment="1" applyProtection="1">
      <alignment horizontal="center" vertical="center" wrapText="1"/>
      <protection locked="0"/>
    </xf>
    <xf numFmtId="0" fontId="7" fillId="3" borderId="4" xfId="3" applyFont="1" applyFill="1" applyBorder="1" applyAlignment="1" applyProtection="1">
      <alignment horizontal="center" vertical="center" wrapText="1"/>
    </xf>
    <xf numFmtId="0" fontId="7" fillId="3" borderId="9" xfId="3" applyFont="1" applyFill="1" applyBorder="1" applyAlignment="1" applyProtection="1">
      <alignment horizontal="center" vertical="center" wrapText="1"/>
    </xf>
    <xf numFmtId="9" fontId="7" fillId="3" borderId="6" xfId="8" applyFont="1" applyFill="1" applyBorder="1" applyAlignment="1" applyProtection="1">
      <alignment horizontal="center" vertical="center" wrapText="1"/>
      <protection locked="0"/>
    </xf>
    <xf numFmtId="9" fontId="7" fillId="3" borderId="58" xfId="8" applyFont="1" applyFill="1" applyBorder="1" applyAlignment="1" applyProtection="1">
      <alignment horizontal="center" vertical="center" wrapText="1"/>
      <protection locked="0"/>
    </xf>
    <xf numFmtId="9" fontId="7" fillId="3" borderId="11" xfId="8" applyFont="1" applyFill="1" applyBorder="1" applyAlignment="1" applyProtection="1">
      <alignment horizontal="center" vertical="center" wrapText="1"/>
      <protection locked="0"/>
    </xf>
    <xf numFmtId="0" fontId="16" fillId="0" borderId="12" xfId="0" applyFont="1" applyBorder="1" applyAlignment="1">
      <alignment vertical="center" wrapText="1"/>
    </xf>
    <xf numFmtId="0" fontId="43" fillId="3" borderId="2" xfId="3" applyFont="1" applyFill="1" applyBorder="1" applyAlignment="1" applyProtection="1">
      <alignment horizontal="center" vertical="center" wrapText="1"/>
    </xf>
    <xf numFmtId="4" fontId="0" fillId="0" borderId="46" xfId="0" applyNumberFormat="1" applyBorder="1" applyAlignment="1">
      <alignment horizontal="center" vertical="center"/>
    </xf>
    <xf numFmtId="4" fontId="0" fillId="0" borderId="74" xfId="0" applyNumberFormat="1" applyBorder="1" applyAlignment="1">
      <alignment horizontal="center" vertical="center"/>
    </xf>
    <xf numFmtId="4" fontId="0" fillId="0" borderId="44" xfId="0" applyNumberFormat="1" applyBorder="1" applyAlignment="1">
      <alignment horizontal="center" vertical="center"/>
    </xf>
    <xf numFmtId="0" fontId="7" fillId="3" borderId="70" xfId="3" applyFont="1" applyFill="1" applyBorder="1" applyAlignment="1" applyProtection="1">
      <alignment horizontal="center" vertical="center" wrapText="1"/>
      <protection locked="0"/>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57" fillId="3" borderId="70" xfId="0" applyFont="1" applyFill="1" applyBorder="1" applyAlignment="1">
      <alignment horizontal="center" vertical="center"/>
    </xf>
    <xf numFmtId="0" fontId="57" fillId="3" borderId="71" xfId="0" applyFont="1" applyFill="1" applyBorder="1" applyAlignment="1">
      <alignment horizontal="center" vertical="center"/>
    </xf>
    <xf numFmtId="0" fontId="0" fillId="0" borderId="25" xfId="0" applyBorder="1" applyAlignment="1">
      <alignment vertical="center" wrapText="1"/>
    </xf>
    <xf numFmtId="0" fontId="0" fillId="0" borderId="27" xfId="0" applyBorder="1" applyAlignment="1">
      <alignment vertical="center" wrapText="1"/>
    </xf>
    <xf numFmtId="0" fontId="0" fillId="0" borderId="37" xfId="0" applyBorder="1" applyAlignment="1">
      <alignment vertical="center" wrapText="1"/>
    </xf>
    <xf numFmtId="0" fontId="0" fillId="0" borderId="73"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12" fillId="0" borderId="18" xfId="0" applyFont="1" applyBorder="1" applyAlignment="1" applyProtection="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4" borderId="2" xfId="0" applyFill="1" applyBorder="1" applyAlignment="1">
      <alignment vertical="center" wrapText="1"/>
    </xf>
    <xf numFmtId="0" fontId="0" fillId="0" borderId="2" xfId="0" applyBorder="1" applyAlignment="1">
      <alignment vertical="center" wrapText="1"/>
    </xf>
    <xf numFmtId="0" fontId="12" fillId="0" borderId="18" xfId="5" applyFont="1" applyFill="1" applyBorder="1" applyAlignment="1">
      <alignment horizontal="justify" vertical="center" wrapText="1"/>
    </xf>
    <xf numFmtId="0" fontId="0" fillId="0" borderId="12" xfId="0" applyBorder="1" applyAlignment="1">
      <alignment horizontal="justify" vertical="center" wrapText="1"/>
    </xf>
    <xf numFmtId="0" fontId="0" fillId="0" borderId="23" xfId="0" applyBorder="1" applyAlignment="1">
      <alignment horizontal="justify" vertical="center" wrapText="1"/>
    </xf>
    <xf numFmtId="0" fontId="0" fillId="0" borderId="73"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59" xfId="0" applyBorder="1" applyAlignment="1">
      <alignment horizontal="center" vertical="center"/>
    </xf>
    <xf numFmtId="0" fontId="0" fillId="0" borderId="74" xfId="0" applyBorder="1" applyAlignment="1">
      <alignment horizontal="center" vertical="center"/>
    </xf>
    <xf numFmtId="0" fontId="0" fillId="11" borderId="36" xfId="0" applyFill="1" applyBorder="1" applyAlignment="1">
      <alignment horizontal="center" vertical="center" wrapText="1"/>
    </xf>
    <xf numFmtId="0" fontId="0" fillId="11" borderId="38" xfId="0" applyFill="1" applyBorder="1" applyAlignment="1">
      <alignment horizontal="center" vertical="center" wrapText="1"/>
    </xf>
    <xf numFmtId="0" fontId="0" fillId="0" borderId="25"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12" fillId="0" borderId="16" xfId="0" applyFont="1" applyBorder="1" applyAlignment="1" applyProtection="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12" fillId="0" borderId="16" xfId="5" applyFont="1" applyFill="1" applyBorder="1" applyAlignment="1">
      <alignment horizontal="justify" vertical="center" wrapText="1"/>
    </xf>
    <xf numFmtId="0" fontId="0" fillId="0" borderId="20" xfId="0" applyBorder="1" applyAlignment="1">
      <alignment horizontal="justify" vertical="center" wrapText="1"/>
    </xf>
    <xf numFmtId="0" fontId="0" fillId="0" borderId="22" xfId="0" applyBorder="1" applyAlignment="1">
      <alignment horizontal="justify" vertical="center" wrapText="1"/>
    </xf>
    <xf numFmtId="179" fontId="7" fillId="3" borderId="2" xfId="1" applyNumberFormat="1" applyFont="1" applyFill="1" applyBorder="1" applyAlignment="1" applyProtection="1">
      <alignment horizontal="center" vertical="center" wrapText="1"/>
    </xf>
    <xf numFmtId="0" fontId="41" fillId="0" borderId="13" xfId="0" applyFont="1" applyFill="1" applyBorder="1" applyAlignment="1">
      <alignment horizontal="justify" vertical="justify" wrapText="1"/>
    </xf>
    <xf numFmtId="0" fontId="41" fillId="0" borderId="20" xfId="0" applyFont="1" applyFill="1" applyBorder="1" applyAlignment="1">
      <alignment horizontal="justify" vertical="justify" wrapText="1"/>
    </xf>
    <xf numFmtId="0" fontId="41" fillId="0" borderId="14" xfId="0" applyFont="1" applyFill="1" applyBorder="1" applyAlignment="1">
      <alignment horizontal="justify" vertical="justify" wrapText="1"/>
    </xf>
    <xf numFmtId="0" fontId="41" fillId="0" borderId="13" xfId="0" applyFont="1" applyFill="1" applyBorder="1" applyAlignment="1">
      <alignment horizontal="justify" vertical="center" wrapText="1"/>
    </xf>
    <xf numFmtId="0" fontId="41" fillId="0" borderId="20" xfId="0" applyFont="1" applyFill="1" applyBorder="1" applyAlignment="1">
      <alignment horizontal="justify" vertical="center" wrapText="1"/>
    </xf>
    <xf numFmtId="0" fontId="41" fillId="0" borderId="14" xfId="0" applyFont="1" applyFill="1" applyBorder="1" applyAlignment="1">
      <alignment horizontal="justify" vertical="center" wrapText="1"/>
    </xf>
    <xf numFmtId="167" fontId="7" fillId="3" borderId="2" xfId="2" applyNumberFormat="1" applyFont="1" applyFill="1" applyBorder="1" applyAlignment="1" applyProtection="1">
      <alignment horizontal="center" vertical="center" wrapText="1"/>
    </xf>
    <xf numFmtId="0" fontId="7" fillId="3" borderId="15" xfId="3" applyFont="1" applyFill="1" applyBorder="1" applyAlignment="1" applyProtection="1">
      <alignment horizontal="center" vertical="center" wrapText="1"/>
    </xf>
    <xf numFmtId="0" fontId="7" fillId="3" borderId="25" xfId="3" applyFont="1" applyFill="1" applyBorder="1" applyAlignment="1" applyProtection="1">
      <alignment horizontal="center" vertical="center" wrapText="1"/>
    </xf>
    <xf numFmtId="0" fontId="7" fillId="3" borderId="16"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17" xfId="3" applyFont="1" applyFill="1" applyBorder="1" applyAlignment="1" applyProtection="1">
      <alignment horizontal="center" vertical="center" wrapText="1"/>
    </xf>
    <xf numFmtId="164" fontId="7" fillId="3" borderId="17" xfId="3" applyNumberFormat="1" applyFont="1" applyFill="1" applyBorder="1" applyAlignment="1" applyProtection="1">
      <alignment horizontal="center" vertical="center" wrapText="1"/>
    </xf>
    <xf numFmtId="164" fontId="7" fillId="3" borderId="16" xfId="3" applyNumberFormat="1" applyFont="1" applyFill="1" applyBorder="1" applyAlignment="1" applyProtection="1">
      <alignment horizontal="center" vertical="center" wrapText="1"/>
    </xf>
    <xf numFmtId="0" fontId="7" fillId="3" borderId="18" xfId="3" applyFont="1" applyFill="1" applyBorder="1" applyAlignment="1" applyProtection="1">
      <alignment horizontal="center" vertical="center" wrapText="1"/>
      <protection locked="0"/>
    </xf>
    <xf numFmtId="0" fontId="7" fillId="3" borderId="12" xfId="3" applyFont="1" applyFill="1" applyBorder="1" applyAlignment="1" applyProtection="1">
      <alignment horizontal="center" vertical="center" wrapText="1"/>
      <protection locked="0"/>
    </xf>
    <xf numFmtId="0" fontId="7" fillId="3" borderId="18" xfId="3" applyFont="1" applyFill="1" applyBorder="1" applyAlignment="1" applyProtection="1">
      <alignment horizontal="center" vertical="center" wrapText="1"/>
    </xf>
    <xf numFmtId="0" fontId="7" fillId="3" borderId="12" xfId="3" applyFont="1" applyFill="1" applyBorder="1" applyAlignment="1" applyProtection="1">
      <alignment horizontal="center" vertical="center" wrapText="1"/>
    </xf>
    <xf numFmtId="0" fontId="7" fillId="3" borderId="18" xfId="3" applyFont="1" applyFill="1" applyBorder="1" applyAlignment="1" applyProtection="1">
      <alignment horizontal="center" vertical="center"/>
      <protection locked="0"/>
    </xf>
    <xf numFmtId="0" fontId="7" fillId="3" borderId="47" xfId="3" applyFont="1" applyFill="1" applyBorder="1" applyAlignment="1" applyProtection="1">
      <alignment horizontal="center" vertical="center"/>
      <protection locked="0"/>
    </xf>
    <xf numFmtId="0" fontId="7" fillId="3" borderId="12" xfId="3" applyFont="1" applyFill="1" applyBorder="1" applyAlignment="1" applyProtection="1">
      <alignment horizontal="center" vertical="center"/>
      <protection locked="0"/>
    </xf>
    <xf numFmtId="0" fontId="7" fillId="3" borderId="45" xfId="3" applyFont="1" applyFill="1" applyBorder="1" applyAlignment="1" applyProtection="1">
      <alignment horizontal="center" vertical="center"/>
      <protection locked="0"/>
    </xf>
    <xf numFmtId="0" fontId="7" fillId="3" borderId="25" xfId="3" applyFont="1" applyFill="1" applyBorder="1" applyAlignment="1" applyProtection="1">
      <alignment horizontal="center" vertical="center"/>
      <protection locked="0"/>
    </xf>
    <xf numFmtId="0" fontId="7" fillId="3" borderId="16" xfId="3" applyFont="1" applyFill="1" applyBorder="1" applyAlignment="1" applyProtection="1">
      <alignment horizontal="center" vertical="center"/>
      <protection locked="0"/>
    </xf>
    <xf numFmtId="0" fontId="7" fillId="3" borderId="76" xfId="3" applyFont="1" applyFill="1" applyBorder="1" applyAlignment="1" applyProtection="1">
      <alignment horizontal="center" vertical="center"/>
      <protection locked="0"/>
    </xf>
    <xf numFmtId="0" fontId="7" fillId="3" borderId="37" xfId="3" applyFont="1" applyFill="1" applyBorder="1" applyAlignment="1" applyProtection="1">
      <alignment horizontal="center" vertical="center"/>
      <protection locked="0"/>
    </xf>
    <xf numFmtId="0" fontId="7" fillId="3" borderId="22" xfId="3" applyFont="1" applyFill="1" applyBorder="1" applyAlignment="1" applyProtection="1">
      <alignment horizontal="center" vertical="center"/>
      <protection locked="0"/>
    </xf>
    <xf numFmtId="0" fontId="7" fillId="3" borderId="39" xfId="3" applyFont="1" applyFill="1" applyBorder="1" applyAlignment="1" applyProtection="1">
      <alignment horizontal="center" vertical="center"/>
      <protection locked="0"/>
    </xf>
    <xf numFmtId="0" fontId="2" fillId="0" borderId="25" xfId="0" applyFont="1" applyBorder="1" applyAlignment="1">
      <alignment vertical="center" wrapText="1"/>
    </xf>
    <xf numFmtId="0" fontId="2" fillId="0" borderId="27" xfId="0" applyFont="1" applyBorder="1" applyAlignment="1">
      <alignment vertical="center" wrapText="1"/>
    </xf>
    <xf numFmtId="0" fontId="2" fillId="0" borderId="37" xfId="0" applyFont="1" applyBorder="1" applyAlignment="1">
      <alignment vertical="center" wrapText="1"/>
    </xf>
    <xf numFmtId="0" fontId="0" fillId="0" borderId="26"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16"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56" xfId="0" applyBorder="1" applyAlignment="1">
      <alignment horizontal="center" vertical="center" wrapText="1"/>
    </xf>
    <xf numFmtId="0" fontId="0" fillId="0" borderId="79" xfId="0" applyBorder="1" applyAlignment="1">
      <alignment horizontal="center" vertical="center" wrapText="1"/>
    </xf>
    <xf numFmtId="0" fontId="0" fillId="0" borderId="13"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xf numFmtId="0" fontId="0" fillId="0" borderId="26" xfId="0" applyBorder="1" applyAlignment="1">
      <alignment horizontal="center" vertical="center"/>
    </xf>
    <xf numFmtId="0" fontId="0" fillId="0" borderId="84" xfId="0" applyBorder="1" applyAlignment="1">
      <alignment horizontal="center" vertical="center"/>
    </xf>
    <xf numFmtId="0" fontId="0" fillId="0" borderId="78" xfId="0" applyBorder="1" applyAlignment="1">
      <alignment vertical="center" wrapText="1"/>
    </xf>
    <xf numFmtId="0" fontId="0" fillId="0" borderId="87" xfId="0" applyBorder="1" applyAlignment="1">
      <alignment vertical="center" wrapText="1"/>
    </xf>
    <xf numFmtId="0" fontId="0" fillId="0" borderId="34" xfId="0" applyBorder="1" applyAlignment="1">
      <alignment horizontal="left" vertical="center" wrapText="1"/>
    </xf>
    <xf numFmtId="0" fontId="0" fillId="0" borderId="84" xfId="0" applyBorder="1" applyAlignment="1">
      <alignment horizontal="left" vertical="center" wrapText="1"/>
    </xf>
    <xf numFmtId="0" fontId="0" fillId="0" borderId="33" xfId="0" applyFill="1" applyBorder="1" applyAlignment="1">
      <alignment horizontal="center" vertical="center" wrapText="1"/>
    </xf>
    <xf numFmtId="0" fontId="0" fillId="0" borderId="26" xfId="0" applyFill="1" applyBorder="1" applyAlignment="1">
      <alignment vertical="center" wrapText="1"/>
    </xf>
    <xf numFmtId="0" fontId="0" fillId="0" borderId="84" xfId="0" applyFill="1" applyBorder="1" applyAlignment="1">
      <alignment vertical="center" wrapText="1"/>
    </xf>
    <xf numFmtId="0" fontId="0" fillId="0" borderId="26" xfId="0" applyBorder="1" applyAlignment="1">
      <alignment vertical="center" wrapText="1"/>
    </xf>
    <xf numFmtId="0" fontId="0" fillId="0" borderId="84" xfId="0" applyBorder="1" applyAlignment="1">
      <alignment vertical="center" wrapText="1"/>
    </xf>
    <xf numFmtId="0" fontId="7" fillId="3" borderId="22" xfId="3" applyFont="1" applyFill="1" applyBorder="1" applyAlignment="1" applyProtection="1">
      <alignment horizontal="center" vertical="center" wrapText="1"/>
    </xf>
    <xf numFmtId="0" fontId="7" fillId="3" borderId="19" xfId="3" applyFont="1" applyFill="1" applyBorder="1" applyAlignment="1" applyProtection="1">
      <alignment horizontal="center" vertical="center"/>
      <protection locked="0"/>
    </xf>
    <xf numFmtId="0" fontId="7" fillId="3" borderId="21" xfId="3" applyFont="1" applyFill="1" applyBorder="1" applyAlignment="1" applyProtection="1">
      <alignment horizontal="center" vertical="center"/>
      <protection locked="0"/>
    </xf>
    <xf numFmtId="0" fontId="0" fillId="0" borderId="31" xfId="0" applyBorder="1" applyAlignment="1">
      <alignment vertical="center"/>
    </xf>
    <xf numFmtId="0" fontId="0" fillId="0" borderId="14" xfId="0" applyBorder="1" applyAlignment="1">
      <alignment vertical="center" wrapText="1"/>
    </xf>
    <xf numFmtId="0" fontId="0" fillId="0" borderId="13" xfId="0"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0" fontId="0" fillId="0" borderId="13" xfId="0" applyBorder="1" applyAlignment="1">
      <alignment horizontal="left" vertical="center" wrapText="1"/>
    </xf>
    <xf numFmtId="0" fontId="0" fillId="0" borderId="12" xfId="0" applyFill="1" applyBorder="1" applyAlignment="1">
      <alignment horizontal="left" vertical="center" wrapText="1"/>
    </xf>
    <xf numFmtId="0" fontId="8" fillId="0" borderId="12" xfId="3" applyFont="1" applyFill="1" applyBorder="1" applyAlignment="1" applyProtection="1">
      <alignment horizontal="center" vertical="center" wrapText="1"/>
    </xf>
    <xf numFmtId="0" fontId="8" fillId="0" borderId="13" xfId="3" applyFont="1" applyFill="1" applyBorder="1" applyAlignment="1" applyProtection="1">
      <alignment horizontal="center" vertical="center" wrapText="1"/>
    </xf>
    <xf numFmtId="0" fontId="8" fillId="0" borderId="20" xfId="3" applyFont="1" applyFill="1" applyBorder="1" applyAlignment="1" applyProtection="1">
      <alignment horizontal="center" vertical="center" wrapText="1"/>
    </xf>
    <xf numFmtId="0" fontId="8" fillId="0" borderId="14" xfId="3" applyFont="1" applyFill="1" applyBorder="1" applyAlignment="1" applyProtection="1">
      <alignment horizontal="center" vertical="center" wrapText="1"/>
    </xf>
    <xf numFmtId="0" fontId="7" fillId="3" borderId="1" xfId="3" applyFont="1" applyFill="1" applyBorder="1" applyAlignment="1" applyProtection="1">
      <alignment horizontal="center" vertical="center" wrapText="1"/>
    </xf>
    <xf numFmtId="0" fontId="44" fillId="2" borderId="1"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7" fillId="3" borderId="68" xfId="3" applyFont="1" applyFill="1" applyBorder="1" applyAlignment="1" applyProtection="1">
      <alignment horizontal="center" vertical="center" wrapText="1"/>
    </xf>
    <xf numFmtId="0" fontId="44" fillId="2" borderId="65" xfId="0" applyFont="1" applyFill="1" applyBorder="1" applyAlignment="1">
      <alignment horizontal="center" vertical="center" wrapText="1"/>
    </xf>
    <xf numFmtId="0" fontId="44" fillId="2" borderId="69" xfId="0" applyFont="1" applyFill="1" applyBorder="1" applyAlignment="1">
      <alignment horizontal="center" vertical="center" wrapText="1"/>
    </xf>
    <xf numFmtId="0" fontId="54" fillId="3" borderId="3" xfId="3" applyFont="1" applyFill="1" applyBorder="1" applyAlignment="1" applyProtection="1">
      <alignment horizontal="center" vertical="center" wrapText="1"/>
    </xf>
    <xf numFmtId="0" fontId="54" fillId="3" borderId="8" xfId="3" applyFont="1" applyFill="1" applyBorder="1" applyAlignment="1" applyProtection="1">
      <alignment horizontal="center" vertical="center" wrapText="1"/>
    </xf>
    <xf numFmtId="0" fontId="43" fillId="2" borderId="65" xfId="0" applyFont="1" applyFill="1" applyBorder="1" applyAlignment="1">
      <alignment horizontal="center" vertical="center" wrapText="1"/>
    </xf>
    <xf numFmtId="0" fontId="43" fillId="2" borderId="69" xfId="0" applyFont="1" applyFill="1" applyBorder="1" applyAlignment="1">
      <alignment horizontal="center" vertical="center" wrapText="1"/>
    </xf>
    <xf numFmtId="0" fontId="55" fillId="0" borderId="13" xfId="0" applyFont="1" applyBorder="1" applyAlignment="1">
      <alignment vertical="center" wrapText="1"/>
    </xf>
    <xf numFmtId="0" fontId="55" fillId="0" borderId="14" xfId="0" applyFont="1" applyBorder="1" applyAlignment="1">
      <alignment vertical="center" wrapText="1"/>
    </xf>
    <xf numFmtId="0" fontId="55" fillId="0" borderId="20" xfId="0" applyFont="1" applyBorder="1" applyAlignment="1">
      <alignment vertical="center" wrapText="1"/>
    </xf>
    <xf numFmtId="0" fontId="44" fillId="2" borderId="43" xfId="0" applyFont="1" applyFill="1" applyBorder="1" applyAlignment="1">
      <alignment horizontal="center" vertical="center" wrapText="1"/>
    </xf>
    <xf numFmtId="9" fontId="0" fillId="0" borderId="0" xfId="0" applyNumberFormat="1" applyAlignment="1">
      <alignment horizontal="center" vertical="center"/>
    </xf>
    <xf numFmtId="9" fontId="58" fillId="0" borderId="12" xfId="0" applyNumberFormat="1" applyFont="1" applyBorder="1" applyAlignment="1">
      <alignment horizontal="center" vertical="center"/>
    </xf>
    <xf numFmtId="0" fontId="58" fillId="0" borderId="12" xfId="0" applyFont="1" applyBorder="1" applyAlignment="1">
      <alignment horizontal="center" vertical="center"/>
    </xf>
    <xf numFmtId="0" fontId="58" fillId="0" borderId="12" xfId="0" applyFont="1" applyBorder="1" applyAlignment="1">
      <alignment horizontal="left" vertical="center" wrapText="1"/>
    </xf>
    <xf numFmtId="0" fontId="58" fillId="0" borderId="12" xfId="0" applyFont="1" applyBorder="1" applyAlignment="1">
      <alignment vertical="center"/>
    </xf>
    <xf numFmtId="0" fontId="58" fillId="0" borderId="0" xfId="0" applyFont="1" applyAlignment="1">
      <alignment vertical="center"/>
    </xf>
    <xf numFmtId="0" fontId="19" fillId="0" borderId="14" xfId="0" applyFont="1" applyBorder="1" applyAlignment="1">
      <alignment horizontal="left" vertical="center" wrapText="1"/>
    </xf>
    <xf numFmtId="0" fontId="68" fillId="0" borderId="14" xfId="0" applyFont="1" applyBorder="1" applyAlignment="1">
      <alignment horizontal="left" vertical="center" wrapText="1"/>
    </xf>
    <xf numFmtId="0" fontId="19" fillId="0" borderId="12" xfId="0" applyFont="1" applyBorder="1" applyAlignment="1">
      <alignment horizontal="left" vertical="center" wrapText="1"/>
    </xf>
    <xf numFmtId="14" fontId="0" fillId="0" borderId="14" xfId="0" applyNumberFormat="1" applyFill="1" applyBorder="1" applyAlignment="1">
      <alignment horizontal="center" vertical="center" wrapText="1"/>
    </xf>
    <xf numFmtId="14" fontId="0" fillId="0" borderId="46" xfId="0" applyNumberFormat="1" applyBorder="1" applyAlignment="1">
      <alignment horizontal="center" vertical="center" wrapText="1"/>
    </xf>
    <xf numFmtId="14" fontId="58" fillId="0" borderId="14" xfId="0" applyNumberFormat="1" applyFont="1" applyFill="1" applyBorder="1" applyAlignment="1">
      <alignment horizontal="center" vertical="center" wrapText="1"/>
    </xf>
    <xf numFmtId="14" fontId="58" fillId="0" borderId="46" xfId="0" applyNumberFormat="1" applyFont="1" applyBorder="1" applyAlignment="1">
      <alignment horizontal="center" vertical="center" wrapText="1"/>
    </xf>
    <xf numFmtId="14" fontId="58" fillId="0" borderId="14" xfId="0" applyNumberFormat="1" applyFont="1" applyBorder="1" applyAlignment="1">
      <alignment horizontal="center" vertical="center" wrapText="1"/>
    </xf>
    <xf numFmtId="0" fontId="58" fillId="0" borderId="14" xfId="0" applyFont="1" applyBorder="1" applyAlignment="1">
      <alignment horizontal="center" vertical="center" wrapText="1"/>
    </xf>
    <xf numFmtId="3" fontId="0" fillId="0" borderId="14" xfId="0" applyNumberFormat="1" applyBorder="1" applyAlignment="1">
      <alignment horizontal="center" vertical="center" wrapText="1"/>
    </xf>
    <xf numFmtId="3" fontId="58" fillId="0" borderId="14" xfId="0" applyNumberFormat="1" applyFont="1" applyBorder="1" applyAlignment="1">
      <alignment horizontal="center" vertical="center" wrapText="1"/>
    </xf>
    <xf numFmtId="0" fontId="69" fillId="3" borderId="2" xfId="3" applyFont="1" applyFill="1" applyBorder="1" applyAlignment="1" applyProtection="1">
      <alignment horizontal="center" vertical="center" wrapText="1"/>
    </xf>
    <xf numFmtId="182" fontId="0" fillId="18" borderId="0" xfId="8" applyNumberFormat="1" applyFont="1" applyFill="1" applyAlignment="1">
      <alignment horizontal="center" vertical="center"/>
    </xf>
    <xf numFmtId="0" fontId="0" fillId="18" borderId="12" xfId="0" applyFill="1" applyBorder="1" applyAlignment="1">
      <alignment horizontal="left" vertical="center" wrapText="1"/>
    </xf>
    <xf numFmtId="0" fontId="0" fillId="18" borderId="78" xfId="0" applyFill="1" applyBorder="1" applyAlignment="1">
      <alignment vertical="center" wrapText="1"/>
    </xf>
    <xf numFmtId="0" fontId="0" fillId="18" borderId="80" xfId="0" applyFill="1" applyBorder="1" applyAlignment="1">
      <alignment vertical="center" wrapText="1"/>
    </xf>
    <xf numFmtId="0" fontId="0" fillId="18" borderId="81" xfId="0" applyFill="1" applyBorder="1" applyAlignment="1">
      <alignment vertical="center" wrapText="1"/>
    </xf>
    <xf numFmtId="0" fontId="58" fillId="0" borderId="30" xfId="0" applyFont="1" applyBorder="1" applyAlignment="1">
      <alignment vertical="center"/>
    </xf>
    <xf numFmtId="0" fontId="58" fillId="0" borderId="30" xfId="0" applyFont="1" applyBorder="1" applyAlignment="1">
      <alignment vertical="center" wrapText="1"/>
    </xf>
    <xf numFmtId="0" fontId="58" fillId="0" borderId="34" xfId="0" applyFont="1" applyBorder="1" applyAlignment="1">
      <alignment vertical="center" wrapText="1"/>
    </xf>
    <xf numFmtId="0" fontId="58" fillId="0" borderId="35" xfId="0" applyFont="1" applyBorder="1" applyAlignment="1">
      <alignment vertical="center" wrapText="1"/>
    </xf>
    <xf numFmtId="0" fontId="58" fillId="0" borderId="26" xfId="0" applyFont="1" applyBorder="1" applyAlignment="1">
      <alignment vertical="center" wrapText="1"/>
    </xf>
    <xf numFmtId="0" fontId="0" fillId="4" borderId="80" xfId="0" applyFill="1" applyBorder="1" applyAlignment="1">
      <alignment vertical="center" wrapText="1"/>
    </xf>
    <xf numFmtId="0" fontId="0" fillId="4" borderId="87" xfId="0" applyFill="1" applyBorder="1" applyAlignment="1">
      <alignment vertical="center" wrapText="1"/>
    </xf>
    <xf numFmtId="0" fontId="0" fillId="18" borderId="83" xfId="0" applyFill="1" applyBorder="1" applyAlignment="1">
      <alignment vertical="center" wrapText="1"/>
    </xf>
    <xf numFmtId="0" fontId="58" fillId="0" borderId="22" xfId="0" applyFont="1" applyBorder="1" applyAlignment="1">
      <alignment vertical="center" wrapText="1"/>
    </xf>
    <xf numFmtId="182" fontId="9" fillId="0" borderId="0" xfId="8" applyNumberFormat="1" applyFont="1" applyAlignment="1">
      <alignment horizontal="center" vertical="center"/>
    </xf>
    <xf numFmtId="0" fontId="30" fillId="10" borderId="73" xfId="11" applyFont="1" applyFill="1" applyBorder="1" applyAlignment="1">
      <alignment horizontal="center" vertical="center" wrapText="1"/>
    </xf>
    <xf numFmtId="0" fontId="30" fillId="10" borderId="18" xfId="11" applyFont="1" applyFill="1" applyBorder="1" applyAlignment="1">
      <alignment horizontal="center" vertical="center"/>
    </xf>
    <xf numFmtId="9" fontId="6" fillId="0" borderId="18" xfId="8" applyFont="1" applyFill="1" applyBorder="1" applyAlignment="1">
      <alignment horizontal="center" vertical="center" wrapText="1"/>
    </xf>
    <xf numFmtId="0" fontId="30" fillId="10" borderId="19" xfId="11" applyFont="1" applyFill="1" applyBorder="1" applyAlignment="1">
      <alignment horizontal="center" vertical="center"/>
    </xf>
    <xf numFmtId="9" fontId="46" fillId="11" borderId="12" xfId="12" applyNumberFormat="1" applyFill="1" applyBorder="1" applyAlignment="1">
      <alignment horizontal="center" vertical="center" wrapText="1"/>
    </xf>
    <xf numFmtId="9" fontId="1" fillId="0" borderId="21" xfId="8" quotePrefix="1" applyFont="1" applyBorder="1" applyAlignment="1">
      <alignment horizontal="center" vertical="center"/>
    </xf>
    <xf numFmtId="9" fontId="46" fillId="11" borderId="12" xfId="12" quotePrefix="1" applyNumberFormat="1" applyFill="1" applyBorder="1" applyAlignment="1">
      <alignment horizontal="center" vertical="center"/>
    </xf>
    <xf numFmtId="9" fontId="46" fillId="14" borderId="12" xfId="12" quotePrefix="1" applyNumberFormat="1" applyFill="1" applyBorder="1" applyAlignment="1">
      <alignment horizontal="center" vertical="center"/>
    </xf>
    <xf numFmtId="9" fontId="46" fillId="11" borderId="12" xfId="8" quotePrefix="1" applyFont="1" applyFill="1" applyBorder="1" applyAlignment="1">
      <alignment horizontal="center" vertical="center"/>
    </xf>
    <xf numFmtId="9" fontId="48" fillId="0" borderId="12" xfId="12" quotePrefix="1" applyNumberFormat="1" applyFont="1" applyBorder="1" applyAlignment="1">
      <alignment horizontal="center" vertical="center"/>
    </xf>
    <xf numFmtId="9" fontId="48" fillId="4" borderId="12" xfId="12" quotePrefix="1" applyNumberFormat="1" applyFont="1" applyFill="1" applyBorder="1" applyAlignment="1">
      <alignment horizontal="center" vertical="center"/>
    </xf>
    <xf numFmtId="0" fontId="7" fillId="9" borderId="41" xfId="11" applyFont="1" applyFill="1" applyBorder="1" applyAlignment="1">
      <alignment vertical="center"/>
    </xf>
    <xf numFmtId="9" fontId="7" fillId="9" borderId="23" xfId="13" applyFont="1" applyFill="1" applyBorder="1" applyAlignment="1">
      <alignment horizontal="center" vertical="center"/>
    </xf>
    <xf numFmtId="9" fontId="70" fillId="9" borderId="24" xfId="8" quotePrefix="1" applyFont="1" applyFill="1" applyBorder="1" applyAlignment="1">
      <alignment horizontal="center" vertical="center"/>
    </xf>
    <xf numFmtId="0" fontId="44" fillId="9" borderId="0" xfId="11" applyFont="1" applyFill="1" applyBorder="1" applyAlignment="1">
      <alignment horizontal="center" vertical="center"/>
    </xf>
  </cellXfs>
  <cellStyles count="14">
    <cellStyle name="Hipervínculo" xfId="12" builtinId="8"/>
    <cellStyle name="Millares" xfId="1" builtinId="3"/>
    <cellStyle name="Millares 2" xfId="9"/>
    <cellStyle name="Moneda" xfId="2" builtinId="4"/>
    <cellStyle name="Moneda 2" xfId="4"/>
    <cellStyle name="Moneda 3" xfId="6"/>
    <cellStyle name="Moneda 3 2" xfId="7"/>
    <cellStyle name="Moneda 3 3" xfId="10"/>
    <cellStyle name="Normal" xfId="0" builtinId="0"/>
    <cellStyle name="Normal 4" xfId="3"/>
    <cellStyle name="Normal 4 3" xfId="11"/>
    <cellStyle name="Normal_Hoja6" xfId="5"/>
    <cellStyle name="Porcentaje" xfId="8" builtinId="5"/>
    <cellStyle name="Porcentaje 2" xfId="13"/>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BPI\SPSC\Espacios%20Fiscales\Espacios%20Fiscales%20v.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1018904294\AppData\Local\Microsoft\Windows\Temporary%20Internet%20Files\Content.Outlook\JN5T1NM6\Complemento%20PA2016%20Cronograma%20INV%20Informatica.xlt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1018904294\AppData\Local\Microsoft\Windows\Temporary%20Internet%20Files\Content.Outlook\JN5T1NM6\PLANDEACCION_2016_SEC%20GR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1094906352\AppData\Local\Microsoft\Windows\INetCache\Content.Outlook\267IIZDU\PLANDEACCION_2016_SEC%20GR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52386219\AppData\Local\Microsoft\Windows\Temporary%20Internet%20Files\Content.Outlook\VEW450VY\3%20MATRIZ%20PLAN%20ACCION_2016_SSA.xlt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52993463\AppData\Local\Microsoft\Windows\INetCache\Content.Outlook\138EWILL\Plan%20de%20Acci&#243;n%20201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52993463\AppData\Local\Microsoft\Windows\INetCache\Content.Outlook\138EWILL\Matriz%20Plan%20de%20Acci&#243;n%202016v2%20(00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41630589\AppData\Local\Microsoft\Windows\Temporary%20Internet%20Files\Content.Outlook\ENOYY1EB\Copia%20de%20Matriz%20Plan%20de%20Acci&#243;n%202016%20(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52993463\AppData\Local\Microsoft\Windows\INetCache\Content.Outlook\138EWILL\Matriz%20Plan%20de%20Acci&#243;n%202016%20Ajustado%20%20(0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011-Prog%20Seg%20Proyectos/2016/1011.377%20PLANES/Plan%20de%20Acci&#243;n%202016/SEGUIMIENTO%202016/REGIONAL%20NORTE%20DE%20SANTANDER/Copia%20de%20Cronograma%20Inversion%202016%20DRND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familiarestrepo\Downloads\Matriz%20Plan%20de%20Acci&#243;n%202016%20regionales1%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BPI\SPSC\Espacios%20Fiscales\Espacios%20Fisca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39437078\AppData\Local\Microsoft\Windows\Temporary%20Internet%20Files\Content.Outlook\KRZOSNZ4\Matriz%20Plan%20de%20Acci&#243;n%20201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39437078\AppData\Local\Microsoft\Windows\Temporary%20Internet%20Files\Content.Outlook\KRZOSNZ4\Copia%20de%20Matriz%20Plan%20de%20Acci&#243;n%202016%20regionales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39437078\AppData\Local\Microsoft\Windows\Temporary%20Internet%20Files\Content.Outlook\KRZOSNZ4\Matriz%20Plan%20de%20Acci&#243;n%202016%20regionales1%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52534345/Escritorio/REVISION%20%20%20ENTREGA%20%20PLAN%20DE%20%20ACCION%202010/PLAN%20%20DE%20ACCION%202010/OFICIAL%20DE%20FORMATOS/Anteproyecto%202009/GASTOS%202009/MGMP2008-2012%20Abril%201%20Ricardo%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52534345\Escritorio\REVISION%20%20%20ENTREGA%20%20PLAN%20DE%20%20ACCION%202010\PLAN%20%20DE%20ACCION%202010\OFICIAL%20DE%20FORMATOS\Anteproyecto%202009\GASTOS%202009\MGMP2008-2012%20Abril%201%20Ricardo%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orrado\METAS%20SECTOR%202006-2010\Presupuesto_2003\ejecucion\01022004_TOTAL_PND_2003_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Plan%20de%20Inversiones\Formato%20Plan%20de%20Inversiones%20y%20Meta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51778649\AppData\Local\Microsoft\Windows\INetCache\Content.Outlook\NNL1WP3T\PLAN%20DE%20ACCION%20SUBD%202016_25_01_2016.xlt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1094906352\AppData\Local\Microsoft\Windows\INetCache\Content.Outlook\267IIZDU\plan%20de%20acci&#243;n%202016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51873171\AppData\Local\Microsoft\Windows\INetCache\Content.Outlook\WOKWWCBC\Matriz%20Plan%20de%20Acci&#243;n%202016.xlt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Hoja2"/>
    </sheetNames>
    <sheetDataSet>
      <sheetData sheetId="0">
        <row r="3">
          <cell r="F3" t="str">
            <v>ACTUALIZACIÓN CATASTRAL Y CARTOGRÁFICA</v>
          </cell>
        </row>
        <row r="4">
          <cell r="A4" t="str">
            <v>AGROPECUARIO</v>
          </cell>
          <cell r="B4" t="str">
            <v>ACCION SOCIAL</v>
          </cell>
          <cell r="C4" t="str">
            <v>FONDO ESPECIAL</v>
          </cell>
          <cell r="D4" t="str">
            <v>VIGENCIA FUTURA</v>
          </cell>
          <cell r="E4" t="str">
            <v>NACIÓN</v>
          </cell>
          <cell r="F4" t="str">
            <v>ADECUACIÓN DE TIERRAS</v>
          </cell>
          <cell r="H4" t="str">
            <v>Defensa y Seguridad</v>
          </cell>
          <cell r="I4" t="str">
            <v>CAPITAL HUMANO</v>
          </cell>
          <cell r="J4" t="str">
            <v>Fosyga - Régimen Subsidiado Salud</v>
          </cell>
          <cell r="O4" t="str">
            <v>1. Desarrollo para todos</v>
          </cell>
          <cell r="P4" t="str">
            <v>2.1 Consolidación de la política de seguridad democrática</v>
          </cell>
          <cell r="R4" t="str">
            <v>Acción Social</v>
          </cell>
        </row>
        <row r="5">
          <cell r="A5" t="str">
            <v>ACCIÓN SOCIAL</v>
          </cell>
          <cell r="B5" t="str">
            <v>AEROCIVIL</v>
          </cell>
          <cell r="C5" t="str">
            <v>RENTA ESPECIFICA</v>
          </cell>
          <cell r="D5" t="str">
            <v>LEY</v>
          </cell>
          <cell r="E5" t="str">
            <v>PROPIOS</v>
          </cell>
          <cell r="F5" t="str">
            <v>ADMINISTRACIÓN Y EFICIENCIA DEL SECTOR CULTURAL</v>
          </cell>
          <cell r="H5" t="str">
            <v>Infraestructura Física</v>
          </cell>
          <cell r="I5" t="str">
            <v>CAPITAL SOCIAL</v>
          </cell>
          <cell r="J5" t="str">
            <v xml:space="preserve"> Subsidios de Vivienda Rural</v>
          </cell>
          <cell r="O5" t="str">
            <v>2. Seguridad democrática</v>
          </cell>
          <cell r="P5" t="str">
            <v>2.2 Desplazamiento, DH y reconciliación</v>
          </cell>
          <cell r="R5" t="str">
            <v>Administración General del Estado</v>
          </cell>
        </row>
        <row r="6">
          <cell r="A6" t="str">
            <v>AMBIENTE, VIV. Y DLLO TERR</v>
          </cell>
          <cell r="B6" t="str">
            <v>AGENCIA LOGÍSTICA</v>
          </cell>
          <cell r="C6" t="str">
            <v>CRÉDITO</v>
          </cell>
          <cell r="D6" t="str">
            <v>CRÉDITO</v>
          </cell>
          <cell r="F6" t="str">
            <v xml:space="preserve">ADQUISICIÓN DE EQUIPOS, MATERIALES </v>
          </cell>
          <cell r="H6" t="str">
            <v>Sector Social</v>
          </cell>
          <cell r="I6" t="str">
            <v>CAPITAL FISICO</v>
          </cell>
          <cell r="J6" t="str">
            <v>Adquisición y Reposición de Equipo Operacional</v>
          </cell>
          <cell r="O6" t="str">
            <v>3. Promoción de la equidad</v>
          </cell>
          <cell r="P6" t="str">
            <v>3.1 Red de Pobreza Extrema y Vulnerabilidad</v>
          </cell>
          <cell r="R6" t="str">
            <v>Agropecuario</v>
          </cell>
        </row>
        <row r="7">
          <cell r="A7" t="str">
            <v>AUDITORÍA</v>
          </cell>
          <cell r="B7" t="str">
            <v>ANH</v>
          </cell>
          <cell r="C7" t="str">
            <v>PARAFISCAL</v>
          </cell>
          <cell r="D7" t="str">
            <v>CONTRAPARTIDA</v>
          </cell>
          <cell r="H7" t="str">
            <v>Fortalecimiento Institucional</v>
          </cell>
          <cell r="I7" t="str">
            <v>SEGURIDAD DEMOCRÁTICA</v>
          </cell>
          <cell r="J7" t="str">
            <v>Adquisición, Reposición y Mantenimiento de Equipos</v>
          </cell>
          <cell r="O7" t="str">
            <v>4. Sostenibilidad del crecimiento</v>
          </cell>
          <cell r="P7" t="str">
            <v>3.2 Mercado y relaciones laborales</v>
          </cell>
          <cell r="R7" t="str">
            <v>Comercio y Competitividad</v>
          </cell>
        </row>
        <row r="8">
          <cell r="A8" t="str">
            <v>AUDIENCIA</v>
          </cell>
          <cell r="B8" t="str">
            <v>ANTROPOLOGIA E HISTORIA</v>
          </cell>
          <cell r="C8" t="str">
            <v>DONACION</v>
          </cell>
          <cell r="D8" t="str">
            <v>FONDO ESPECIAL</v>
          </cell>
          <cell r="F8" t="str">
            <v>ADQUISICIÓN DE TERRENOS</v>
          </cell>
          <cell r="I8" t="str">
            <v>FORTALECIMIENTO INSTITUCIONAL</v>
          </cell>
          <cell r="J8" t="str">
            <v>Agro Ingreso Seguro AIS</v>
          </cell>
          <cell r="O8" t="str">
            <v>5. Mejor Estado</v>
          </cell>
          <cell r="P8" t="str">
            <v>3.3 Sistema de Protección Social</v>
          </cell>
          <cell r="R8" t="str">
            <v>Defensa y Seguridad</v>
          </cell>
        </row>
        <row r="9">
          <cell r="A9" t="str">
            <v>COMERCIO, IND. Y TURISMO</v>
          </cell>
          <cell r="B9" t="str">
            <v>ARCHIVO GENERAL</v>
          </cell>
          <cell r="C9" t="str">
            <v>OTROS PROPIOS</v>
          </cell>
          <cell r="D9" t="str">
            <v>FLEXIBLE</v>
          </cell>
          <cell r="F9" t="str">
            <v>ADQUISICIÓN Y ADJUDICACIÓN DE TIERRAS</v>
          </cell>
          <cell r="J9" t="str">
            <v>Agua Potable y Saneamiento Básico</v>
          </cell>
          <cell r="O9" t="str">
            <v>6. Dimensiones transversales del desarrollo</v>
          </cell>
          <cell r="P9" t="str">
            <v>3.4 Banca de oportunidades</v>
          </cell>
          <cell r="R9" t="str">
            <v>Infraestructura</v>
          </cell>
        </row>
        <row r="10">
          <cell r="A10" t="str">
            <v>COMUNICACIONES</v>
          </cell>
          <cell r="B10" t="str">
            <v>ARMADA</v>
          </cell>
          <cell r="C10" t="str">
            <v>NUEVO IMPUESTO</v>
          </cell>
          <cell r="F10" t="str">
            <v>AGUA POTABLE Y SANEAMIENTO BÁSICO</v>
          </cell>
          <cell r="J10" t="str">
            <v>Alianzas Productivas, Pademer, KFW, Transición</v>
          </cell>
          <cell r="O10" t="str">
            <v>7. Cuentas fiscales</v>
          </cell>
          <cell r="P10" t="str">
            <v>3.5 Ciudades amables</v>
          </cell>
          <cell r="R10" t="str">
            <v>Justicia</v>
          </cell>
        </row>
        <row r="11">
          <cell r="A11" t="str">
            <v>CONGRESO</v>
          </cell>
          <cell r="B11" t="str">
            <v>ARTESANIAS DE COLOMBIA S.A.</v>
          </cell>
          <cell r="C11" t="str">
            <v>OTROS NACIÓN</v>
          </cell>
          <cell r="F11" t="str">
            <v>APORTES A UNIVERSIDADES</v>
          </cell>
          <cell r="J11" t="str">
            <v>Ampliación cobertura educación básica y media</v>
          </cell>
          <cell r="P11" t="str">
            <v>3.6 Equidad y desarrollo rural</v>
          </cell>
          <cell r="R11" t="str">
            <v>Social</v>
          </cell>
        </row>
        <row r="12">
          <cell r="A12" t="str">
            <v>CONTRALORÍA</v>
          </cell>
          <cell r="B12" t="str">
            <v xml:space="preserve">AUDITORIA </v>
          </cell>
          <cell r="F12" t="str">
            <v>APOYO A LA GESTIÓN DEL ESTADO</v>
          </cell>
          <cell r="J12" t="str">
            <v>Ampliación cobertura educación superior</v>
          </cell>
          <cell r="P12" t="str">
            <v>3.7 Infraestructura para el desarrollo</v>
          </cell>
        </row>
        <row r="13">
          <cell r="A13" t="str">
            <v>CULTURA</v>
          </cell>
          <cell r="B13" t="str">
            <v>BANCO AGRARIO</v>
          </cell>
          <cell r="F13" t="str">
            <v>APOYO A LA PRODUCCIÓN Y COMERCIALIZACIÓN</v>
          </cell>
          <cell r="J13" t="str">
            <v>Armamento y Material de Guerra</v>
          </cell>
          <cell r="P13" t="str">
            <v>3.8 Otros</v>
          </cell>
        </row>
        <row r="14">
          <cell r="A14" t="str">
            <v>DANE</v>
          </cell>
          <cell r="B14" t="str">
            <v>BIBLIOTECA DE MEDELLIN</v>
          </cell>
          <cell r="F14" t="str">
            <v>APOYO Y FOMENTO A LAS MICRO, PEQUEÑAS Y MEDIANAS EMPRESAS</v>
          </cell>
          <cell r="J14" t="str">
            <v xml:space="preserve">Atención a Desplazados </v>
          </cell>
          <cell r="P14" t="str">
            <v>4.1 Condiciones Macroeconómicas</v>
          </cell>
        </row>
        <row r="15">
          <cell r="A15" t="str">
            <v>DEFENSA</v>
          </cell>
          <cell r="B15" t="str">
            <v>C.D.A.</v>
          </cell>
          <cell r="F15" t="str">
            <v>ASEGURAMIENTO</v>
          </cell>
          <cell r="J15" t="str">
            <v xml:space="preserve">Atención de Emergencias </v>
          </cell>
          <cell r="P15" t="str">
            <v>4.2 Productividad y Competitividad</v>
          </cell>
        </row>
        <row r="16">
          <cell r="A16" t="str">
            <v>DEFENSORÍA</v>
          </cell>
          <cell r="B16" t="str">
            <v>C.S.B.</v>
          </cell>
          <cell r="F16" t="str">
            <v>ASISTENCIA SOCIAL</v>
          </cell>
          <cell r="J16" t="str">
            <v>Banco de las Oportunidades</v>
          </cell>
          <cell r="P16" t="str">
            <v>5.1. Los requisitos del Estado Comunitario</v>
          </cell>
        </row>
        <row r="17">
          <cell r="A17" t="str">
            <v>EDUCACIÓN</v>
          </cell>
          <cell r="B17" t="str">
            <v>CAMARA</v>
          </cell>
          <cell r="F17" t="str">
            <v>ATENCIÓN A VICTIMAS DE LA VIOLENCIA</v>
          </cell>
          <cell r="J17" t="str">
            <v>Calidad educación preescolar básica y media</v>
          </cell>
          <cell r="P17" t="str">
            <v>5.2. Los retos del Estado Comunitario</v>
          </cell>
        </row>
        <row r="18">
          <cell r="B18" t="str">
            <v>CORPOURABA</v>
          </cell>
          <cell r="F18" t="str">
            <v>CONTROL Y VIGILANCIA</v>
          </cell>
          <cell r="J18" t="str">
            <v>Infraestructura Educativa - Ley 21</v>
          </cell>
          <cell r="P18" t="str">
            <v>6.1 Equidad de genero</v>
          </cell>
        </row>
        <row r="19">
          <cell r="P19" t="str">
            <v>6.2 Juventud</v>
          </cell>
        </row>
        <row r="20">
          <cell r="B20" t="str">
            <v>CREG</v>
          </cell>
          <cell r="F20" t="str">
            <v>CREACIÓN ARTÍSTICA Y CULTURAL</v>
          </cell>
          <cell r="J20" t="str">
            <v>Interventoría Regalías</v>
          </cell>
          <cell r="P20" t="str">
            <v>6.3 Grupos etnicos y relaciones interculturales</v>
          </cell>
        </row>
        <row r="21">
          <cell r="B21" t="str">
            <v xml:space="preserve">DANSOCIAL </v>
          </cell>
          <cell r="F21" t="str">
            <v>DIVULGACION Y PROMOCION</v>
          </cell>
          <cell r="J21" t="str">
            <v>Medicina Legal - Sistema Penal Acusatorio</v>
          </cell>
          <cell r="P21" t="str">
            <v>6.4 Dimensión regional</v>
          </cell>
        </row>
        <row r="22">
          <cell r="B22" t="str">
            <v>DEFENSA CIVIL</v>
          </cell>
          <cell r="F22" t="str">
            <v>EFICIENCIA</v>
          </cell>
          <cell r="J22" t="str">
            <v>Mininterior y Justicia - Cárceles</v>
          </cell>
          <cell r="P22" t="str">
            <v>6.5 Gestión ambiental</v>
          </cell>
        </row>
        <row r="23">
          <cell r="B23" t="str">
            <v>DEFENSORIA</v>
          </cell>
          <cell r="F23" t="str">
            <v>ELABORACIÓN DE DOCUMENTO DE IDENTIFICACIÓN CIUDADANO</v>
          </cell>
          <cell r="J23" t="str">
            <v>Obras Hidráulicas de La Mojana</v>
          </cell>
          <cell r="P23" t="str">
            <v>6.6 Ciencia y tecnología</v>
          </cell>
        </row>
        <row r="24">
          <cell r="B24" t="str">
            <v>DIR. GRAL. COMERCIO EXTERIOR</v>
          </cell>
          <cell r="F24" t="str">
            <v>FOMENTO A CADENAS PRODUCTIVAS</v>
          </cell>
          <cell r="J24" t="str">
            <v>Plan Maestro de Información Básica - PLANIB</v>
          </cell>
          <cell r="P24" t="str">
            <v>6.7 Cultura y desarrollo</v>
          </cell>
        </row>
        <row r="25">
          <cell r="B25" t="str">
            <v>DNP</v>
          </cell>
          <cell r="F25" t="str">
            <v>FOMENTO A LA RECREACIÓN Y EL DEPORTE</v>
          </cell>
          <cell r="J25" t="str">
            <v>Plan Nacional de Lecturas y Bibliotecas</v>
          </cell>
          <cell r="P25" t="str">
            <v>6.8 Demografia y desarrollo</v>
          </cell>
        </row>
        <row r="26">
          <cell r="B26" t="str">
            <v>EJERCITO</v>
          </cell>
          <cell r="F26" t="str">
            <v>FOMENTO AL TURISMO</v>
          </cell>
          <cell r="J26" t="str">
            <v xml:space="preserve">Plan Nacional de Música </v>
          </cell>
          <cell r="P26" t="str">
            <v>6.9 Economía solidaria</v>
          </cell>
        </row>
        <row r="27">
          <cell r="P27" t="str">
            <v>6.10 Dimensión internacional</v>
          </cell>
        </row>
        <row r="29">
          <cell r="B29" t="str">
            <v>ESAP</v>
          </cell>
          <cell r="F29" t="str">
            <v>FOMENTO FORESTAL Y SILVICULTURA</v>
          </cell>
          <cell r="J29" t="str">
            <v>Programa 2500 Km</v>
          </cell>
        </row>
        <row r="30">
          <cell r="B30" t="str">
            <v>FONDO CONGRESO-PENSIONES</v>
          </cell>
          <cell r="F30" t="str">
            <v>INFRAESTRUCTURA  FÉRREA POR CONCESIÓN</v>
          </cell>
          <cell r="J30" t="str">
            <v>Resto</v>
          </cell>
        </row>
        <row r="31">
          <cell r="B31" t="str">
            <v>FONDO NAL. REGALIAS</v>
          </cell>
          <cell r="F31" t="str">
            <v>INFRAESTRUCTURA  FLUVIAL Y MARÍTIMA POR CONCESIÓN</v>
          </cell>
          <cell r="J31" t="str">
            <v>Resto</v>
          </cell>
        </row>
        <row r="32">
          <cell r="B32" t="str">
            <v>FONFAC</v>
          </cell>
          <cell r="F32" t="str">
            <v>INFRAESTRUCTURA  VIAL POR CONCESIÓN</v>
          </cell>
          <cell r="J32" t="str">
            <v>Salud Pública - Vacunas</v>
          </cell>
        </row>
        <row r="33">
          <cell r="B33" t="str">
            <v>FONREGISTRADURIA</v>
          </cell>
          <cell r="F33" t="str">
            <v>INFRAESTRUCTURA FLUVIAL Y MARÍTIMA</v>
          </cell>
          <cell r="J33" t="str">
            <v>Sistema Penal Acusatorio (Rama, Fiscalía, Medicina Legal, Defensoría)</v>
          </cell>
        </row>
        <row r="34">
          <cell r="B34" t="str">
            <v>FONRELACIONES</v>
          </cell>
          <cell r="F34" t="str">
            <v>INFRAESTRUCTURA OPERATIVA</v>
          </cell>
          <cell r="J34" t="str">
            <v>SITM</v>
          </cell>
        </row>
        <row r="35">
          <cell r="B35" t="str">
            <v>FONVIVIENDA</v>
          </cell>
          <cell r="F35" t="str">
            <v>INVESTIGACIÓN, ESTUDIOS Y DESARROLLO TECNOLÓGICO</v>
          </cell>
          <cell r="J35" t="str">
            <v>Subsidios Eléctricos y Gas</v>
          </cell>
        </row>
        <row r="36">
          <cell r="B36" t="str">
            <v>FUERZA AEREA</v>
          </cell>
          <cell r="F36" t="str">
            <v>LEVANTAMIENTO DE INFORMACIÓN Y ENCUESTAS</v>
          </cell>
          <cell r="J36" t="str">
            <v>Subsidios Vivienda Urbana</v>
          </cell>
        </row>
        <row r="37">
          <cell r="B37" t="str">
            <v>FUNPUBLICA</v>
          </cell>
          <cell r="F37" t="str">
            <v>MATERIAL DE GUERRA ARMAMENTO Y MUNICIÓN</v>
          </cell>
          <cell r="J37" t="str">
            <v>Titulación, Adquisición y Adjudicación Tierras</v>
          </cell>
        </row>
        <row r="38">
          <cell r="B38" t="str">
            <v>HOSPITAL MILITAR</v>
          </cell>
          <cell r="F38" t="str">
            <v>MEJORAMIENTO Y MANTENIMIENTO DE INFRAESTRUCTURA</v>
          </cell>
          <cell r="J38" t="str">
            <v>Túnel Segundo Centenario (Túnel de la Línea)</v>
          </cell>
        </row>
        <row r="39">
          <cell r="B39" t="str">
            <v>ICA</v>
          </cell>
          <cell r="F39" t="str">
            <v>MEJORAMIENTO Y MANTENIMIENTO INFRAESTRUCTURA AEROPORTUARIA</v>
          </cell>
          <cell r="J39" t="str">
            <v>Turismo</v>
          </cell>
        </row>
        <row r="40">
          <cell r="B40" t="str">
            <v>ICBF</v>
          </cell>
          <cell r="F40" t="str">
            <v>MEJORAMIENTO Y MANTENIMIENTO VIAL</v>
          </cell>
          <cell r="J40" t="str">
            <v>Universidades-Ley 30/93</v>
          </cell>
        </row>
        <row r="41">
          <cell r="B41" t="str">
            <v>ICETEX</v>
          </cell>
          <cell r="F41" t="str">
            <v>ORGANIZACIÓN DE PROCESOS ELECTORALES</v>
          </cell>
        </row>
        <row r="42">
          <cell r="B42" t="str">
            <v>ICFES</v>
          </cell>
          <cell r="F42" t="str">
            <v>OTRAS ESTRATEGIAS</v>
          </cell>
        </row>
        <row r="43">
          <cell r="B43" t="str">
            <v>IDEAM</v>
          </cell>
          <cell r="F43" t="str">
            <v>PENSIONES</v>
          </cell>
        </row>
        <row r="44">
          <cell r="B44" t="str">
            <v>IGAC</v>
          </cell>
          <cell r="F44" t="str">
            <v>POLÍTICA AMBIENTAL</v>
          </cell>
        </row>
        <row r="45">
          <cell r="B45" t="str">
            <v>INCI</v>
          </cell>
          <cell r="F45" t="str">
            <v>POLÍTICA DE VIVIENDA RURAL</v>
          </cell>
        </row>
        <row r="46">
          <cell r="B46" t="str">
            <v>INCO</v>
          </cell>
          <cell r="F46" t="str">
            <v>POLÍTICA DE VIVIENDA Y GESTIÓN URBANA</v>
          </cell>
        </row>
        <row r="47">
          <cell r="B47" t="str">
            <v>INCODER</v>
          </cell>
          <cell r="F47" t="str">
            <v>PREVENCIÓN EN SALUD</v>
          </cell>
        </row>
        <row r="48">
          <cell r="B48" t="str">
            <v>INGEOMINAS</v>
          </cell>
          <cell r="F48" t="str">
            <v>PREVENCIÓN, MITIGACIÓN, ATENCIÓN DE DESASTRES</v>
          </cell>
        </row>
        <row r="49">
          <cell r="B49" t="str">
            <v>INPEC</v>
          </cell>
          <cell r="F49" t="str">
            <v>PROGRAMAS ESPECIALES</v>
          </cell>
        </row>
        <row r="50">
          <cell r="B50" t="str">
            <v>INS</v>
          </cell>
          <cell r="F50" t="str">
            <v>PROMOCIÓN DE LA INVESTIGACIÓN</v>
          </cell>
        </row>
        <row r="51">
          <cell r="B51" t="str">
            <v>INSOR</v>
          </cell>
          <cell r="F51" t="str">
            <v>PROMOCIÓN Y DEFENSA DE LOS DERECHOS HUMANOS</v>
          </cell>
        </row>
        <row r="52">
          <cell r="B52" t="str">
            <v>INST. CANCEROLOGIA</v>
          </cell>
          <cell r="F52" t="str">
            <v>PROTECCIÓN Y BIENESTAR SOCIAL</v>
          </cell>
        </row>
        <row r="53">
          <cell r="B53" t="str">
            <v>INST. DEL CESAR</v>
          </cell>
          <cell r="F53" t="str">
            <v>PROTECCION Y PROMOCIÓN LABORAL</v>
          </cell>
        </row>
        <row r="54">
          <cell r="B54" t="str">
            <v>INSTITUTO ESTUDIOS MINPUBLICO</v>
          </cell>
          <cell r="F54" t="str">
            <v>REESTRUCTURACIÓN DE HOSPITALES</v>
          </cell>
        </row>
        <row r="55">
          <cell r="B55" t="str">
            <v>INVIAS</v>
          </cell>
          <cell r="F55" t="str">
            <v>RED DE COLOMBIANOS EN EL EXTERIOR</v>
          </cell>
        </row>
        <row r="56">
          <cell r="B56" t="str">
            <v>INVIMA</v>
          </cell>
          <cell r="F56" t="str">
            <v>RED PÚBLICA HOSPITALARIA</v>
          </cell>
        </row>
        <row r="57">
          <cell r="B57" t="str">
            <v>IPSE</v>
          </cell>
          <cell r="F57" t="str">
            <v>REGALÍAS</v>
          </cell>
        </row>
        <row r="58">
          <cell r="B58" t="str">
            <v>ITSA</v>
          </cell>
          <cell r="F58" t="str">
            <v>REGULACIÓN, CONTROL Y VIGILANCIA</v>
          </cell>
        </row>
        <row r="59">
          <cell r="B59" t="str">
            <v>MEDICINA LEGAL</v>
          </cell>
          <cell r="F59" t="str">
            <v>SALUD PÚBLICA</v>
          </cell>
        </row>
        <row r="60">
          <cell r="B60" t="str">
            <v>MINAGRICULTURA</v>
          </cell>
          <cell r="F60" t="str">
            <v>SANIDAD AGROPECUARIA</v>
          </cell>
        </row>
        <row r="61">
          <cell r="B61" t="str">
            <v>MINAMBIENTE</v>
          </cell>
          <cell r="F61" t="str">
            <v>SEGURIDAD SISTEMAS DE TRANSPORTE</v>
          </cell>
        </row>
        <row r="62">
          <cell r="B62" t="str">
            <v>MINCOMERCIO</v>
          </cell>
          <cell r="F62" t="str">
            <v>SERVICIOS INTEGRALES DE SALUD</v>
          </cell>
        </row>
        <row r="63">
          <cell r="B63" t="str">
            <v xml:space="preserve">MINCULTURA </v>
          </cell>
          <cell r="F63" t="str">
            <v>SISTEMAS DE INFORMACIÓN</v>
          </cell>
        </row>
        <row r="64">
          <cell r="B64" t="str">
            <v>MINDEFENSA</v>
          </cell>
          <cell r="F64" t="str">
            <v>SUBSIDIOS</v>
          </cell>
        </row>
        <row r="65">
          <cell r="B65" t="str">
            <v>MINEDUCACION</v>
          </cell>
          <cell r="F65" t="str">
            <v>TELECOMUNICACIONES SOCIALES</v>
          </cell>
        </row>
        <row r="66">
          <cell r="B66" t="str">
            <v>MINHACIENDA</v>
          </cell>
          <cell r="F66" t="str">
            <v>TRANSFERENCIAS</v>
          </cell>
        </row>
        <row r="67">
          <cell r="B67" t="str">
            <v>MININTERIOR</v>
          </cell>
          <cell r="F67" t="str">
            <v>ZONAS CONECTADAS</v>
          </cell>
        </row>
        <row r="68">
          <cell r="B68" t="str">
            <v xml:space="preserve">MINMINAS </v>
          </cell>
          <cell r="F68" t="str">
            <v>ZONAS NO CONECTADAS</v>
          </cell>
        </row>
        <row r="69">
          <cell r="B69" t="str">
            <v>MINPROTECCIÓN</v>
          </cell>
        </row>
        <row r="70">
          <cell r="B70" t="str">
            <v xml:space="preserve">MINPUBLICO </v>
          </cell>
        </row>
        <row r="71">
          <cell r="B71" t="str">
            <v>MINTRANSPORTE</v>
          </cell>
        </row>
        <row r="72">
          <cell r="B72" t="str">
            <v>NASA KI WE</v>
          </cell>
        </row>
        <row r="73">
          <cell r="B73" t="str">
            <v>OTRAS ENTIDADES DEL SECTOR</v>
          </cell>
        </row>
        <row r="74">
          <cell r="B74" t="str">
            <v>PARQUES NALES NATURALES</v>
          </cell>
        </row>
        <row r="75">
          <cell r="B75" t="str">
            <v>PASCUAL BRAVO</v>
          </cell>
        </row>
        <row r="76">
          <cell r="B76" t="str">
            <v>POLICIA NACIONAL (SALUD)</v>
          </cell>
        </row>
        <row r="77">
          <cell r="B77" t="str">
            <v xml:space="preserve">POLICIA NACIONAL  </v>
          </cell>
        </row>
        <row r="78">
          <cell r="B78" t="str">
            <v>PRESIDENCIA</v>
          </cell>
        </row>
        <row r="79">
          <cell r="B79" t="str">
            <v xml:space="preserve">REGISTRADURIA </v>
          </cell>
        </row>
        <row r="80">
          <cell r="B80" t="str">
            <v>SALUD - FFMM</v>
          </cell>
        </row>
        <row r="81">
          <cell r="B81" t="str">
            <v>SANATORIO AGUA DE DIOS</v>
          </cell>
        </row>
        <row r="82">
          <cell r="B82" t="str">
            <v>SENA</v>
          </cell>
        </row>
        <row r="83">
          <cell r="B83" t="str">
            <v xml:space="preserve">SENADO </v>
          </cell>
        </row>
        <row r="84">
          <cell r="B84" t="str">
            <v>SUPERBANCARIA</v>
          </cell>
        </row>
        <row r="85">
          <cell r="B85" t="str">
            <v>SUPERINDUSTRIA Y COMERCIO</v>
          </cell>
        </row>
        <row r="86">
          <cell r="B86" t="str">
            <v>SUPERFINANCIERA</v>
          </cell>
        </row>
        <row r="87">
          <cell r="B87" t="str">
            <v>SUPERNOTARIADO</v>
          </cell>
        </row>
        <row r="88">
          <cell r="B88" t="str">
            <v>SUPERSALUD</v>
          </cell>
        </row>
        <row r="89">
          <cell r="B89" t="str">
            <v>SUPERSERVIPUBLICOS</v>
          </cell>
        </row>
        <row r="90">
          <cell r="B90" t="str">
            <v>SUPERSOCIEDADES</v>
          </cell>
        </row>
        <row r="91">
          <cell r="B91" t="str">
            <v>SUPERSOLIDARIA</v>
          </cell>
        </row>
        <row r="92">
          <cell r="B92" t="str">
            <v>SUPERSUBSIDIO</v>
          </cell>
        </row>
        <row r="93">
          <cell r="B93" t="str">
            <v>TECNICO CENTRAL</v>
          </cell>
        </row>
        <row r="94">
          <cell r="B94" t="str">
            <v>UAE - DIAN</v>
          </cell>
        </row>
        <row r="95">
          <cell r="B95" t="str">
            <v>UAE AGUA POTABLE SANEAMIENTO</v>
          </cell>
        </row>
        <row r="96">
          <cell r="B96" t="str">
            <v>UNAD</v>
          </cell>
        </row>
        <row r="97">
          <cell r="B97" t="str">
            <v>UPME</v>
          </cell>
        </row>
      </sheetData>
      <sheetData sheetId="1"/>
      <sheetData sheetId="2"/>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 de Inv. 2016 inmueble  "/>
      <sheetName val="Cro de Inv 2016 Dir Informática"/>
      <sheetName val="Cro de Inv 2016 Salud Ocupacion"/>
      <sheetName val="Cro de Inv 2016 Asesorias"/>
      <sheetName val="Hoja2"/>
      <sheetName val=""/>
    </sheetNames>
    <sheetDataSet>
      <sheetData sheetId="0"/>
      <sheetData sheetId="1"/>
      <sheetData sheetId="2"/>
      <sheetData sheetId="3"/>
      <sheetData sheetId="4"/>
      <sheetData sheetId="5"/>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111"/>
      <sheetName val="112"/>
      <sheetName val="113"/>
      <sheetName val="213"/>
      <sheetName val="123"/>
      <sheetName val="320"/>
      <sheetName val="450"/>
      <sheetName val="510"/>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de Inversión 2016"/>
      <sheetName val="Hoja2"/>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Solicitudes Filtradas"/>
      <sheetName val="OBLIGACIONES"/>
      <sheetName val="TRASLADOS Y MODIFICACIONES"/>
      <sheetName val="EJEC REGIONAL"/>
      <sheetName val="RESERVA"/>
      <sheetName val="resumen"/>
      <sheetName val="resumen general"/>
      <sheetName val="resumen %"/>
      <sheetName val="x programas presup"/>
      <sheetName val="x programas"/>
      <sheetName val="por areas"/>
      <sheetName val="X PROGRAMA DNP"/>
      <sheetName val="ejec mensual"/>
      <sheetName val="obligaciones mensual"/>
      <sheetName val="PARA PUBLICAR"/>
      <sheetName val="TECHOS"/>
      <sheetName val="Recorte"/>
    </sheetNames>
    <sheetDataSet>
      <sheetData sheetId="0" refreshError="1">
        <row r="4">
          <cell r="B4" t="str">
            <v>ACCION SOCIAL</v>
          </cell>
          <cell r="C4" t="str">
            <v>FONDO ESPECIAL</v>
          </cell>
          <cell r="D4" t="str">
            <v>VIGENCIA FUTURA</v>
          </cell>
          <cell r="E4" t="str">
            <v>NACIÓN</v>
          </cell>
        </row>
        <row r="5">
          <cell r="B5" t="str">
            <v>AEROCIVIL</v>
          </cell>
          <cell r="C5" t="str">
            <v>RENTA ESPECIFICA</v>
          </cell>
          <cell r="D5" t="str">
            <v>LEY</v>
          </cell>
          <cell r="E5" t="str">
            <v>PROPIOS</v>
          </cell>
        </row>
        <row r="6">
          <cell r="B6" t="str">
            <v>AGENCIA LOGÍSTICA</v>
          </cell>
          <cell r="C6" t="str">
            <v>CRÉDITO</v>
          </cell>
          <cell r="D6" t="str">
            <v>CRÉDITO</v>
          </cell>
        </row>
        <row r="7">
          <cell r="B7" t="str">
            <v>ANH</v>
          </cell>
          <cell r="C7" t="str">
            <v>PARAFISCAL</v>
          </cell>
          <cell r="D7" t="str">
            <v>CONTRAPARTIDA</v>
          </cell>
        </row>
        <row r="8">
          <cell r="B8" t="str">
            <v>ANTROPOLOGIA E HISTORIA</v>
          </cell>
          <cell r="C8" t="str">
            <v>DONACION</v>
          </cell>
          <cell r="D8" t="str">
            <v>FONDO ESPECIAL</v>
          </cell>
        </row>
        <row r="9">
          <cell r="B9" t="str">
            <v>ARCHIVO GENERAL</v>
          </cell>
          <cell r="C9" t="str">
            <v>OTROS PROPIOS</v>
          </cell>
          <cell r="D9" t="str">
            <v>FLEXIBLE</v>
          </cell>
        </row>
        <row r="10">
          <cell r="B10" t="str">
            <v>ARMADA</v>
          </cell>
          <cell r="C10" t="str">
            <v>NUEVO IMPUESTO</v>
          </cell>
        </row>
        <row r="11">
          <cell r="B11" t="str">
            <v>ARTESANIAS DE COLOMBIA S.A.</v>
          </cell>
          <cell r="C11" t="str">
            <v>OTROS NACIÓN</v>
          </cell>
        </row>
        <row r="12">
          <cell r="B12" t="str">
            <v xml:space="preserve">AUDITORIA </v>
          </cell>
        </row>
        <row r="13">
          <cell r="B13" t="str">
            <v>BANCO AGRARIO</v>
          </cell>
        </row>
        <row r="14">
          <cell r="B14" t="str">
            <v>BIBLIOTECA DE MEDELLIN</v>
          </cell>
        </row>
        <row r="15">
          <cell r="B15" t="str">
            <v>C.D.A.</v>
          </cell>
        </row>
        <row r="16">
          <cell r="B16" t="str">
            <v>C.S.B.</v>
          </cell>
        </row>
        <row r="17">
          <cell r="B17" t="str">
            <v>CAMARA</v>
          </cell>
        </row>
        <row r="18">
          <cell r="B18" t="str">
            <v>CORPOURABA</v>
          </cell>
        </row>
        <row r="19">
          <cell r="B19" t="str">
            <v xml:space="preserve">DANSOCIAL </v>
          </cell>
        </row>
        <row r="20">
          <cell r="B20" t="str">
            <v>CREG</v>
          </cell>
        </row>
        <row r="21">
          <cell r="B21" t="str">
            <v xml:space="preserve">DANSOCIAL </v>
          </cell>
        </row>
        <row r="22">
          <cell r="B22" t="str">
            <v>DEFENSA CIVIL</v>
          </cell>
        </row>
        <row r="23">
          <cell r="B23" t="str">
            <v>DEFENSORIA</v>
          </cell>
        </row>
        <row r="24">
          <cell r="B24" t="str">
            <v>DIR. GRAL. COMERCIO EXTERIOR</v>
          </cell>
        </row>
        <row r="25">
          <cell r="B25" t="str">
            <v>DNP</v>
          </cell>
        </row>
        <row r="26">
          <cell r="B26" t="str">
            <v>EJERCITO</v>
          </cell>
        </row>
        <row r="27">
          <cell r="B27" t="str">
            <v>FONDO NAL. REGALIAS</v>
          </cell>
        </row>
        <row r="28">
          <cell r="B28" t="str">
            <v>FONFAC</v>
          </cell>
        </row>
        <row r="29">
          <cell r="B29" t="str">
            <v>ESAP</v>
          </cell>
        </row>
        <row r="30">
          <cell r="B30" t="str">
            <v>FONDO CONGRESO-PENSIONES</v>
          </cell>
        </row>
        <row r="31">
          <cell r="B31" t="str">
            <v>FONDO NAL. REGALIAS</v>
          </cell>
        </row>
        <row r="32">
          <cell r="B32" t="str">
            <v>FONFAC</v>
          </cell>
        </row>
        <row r="33">
          <cell r="B33" t="str">
            <v>FONREGISTRADURIA</v>
          </cell>
        </row>
        <row r="34">
          <cell r="B34" t="str">
            <v>FONRELACIONES</v>
          </cell>
        </row>
        <row r="35">
          <cell r="B35" t="str">
            <v>FONVIVIENDA</v>
          </cell>
        </row>
        <row r="36">
          <cell r="B36" t="str">
            <v>FUERZA AEREA</v>
          </cell>
        </row>
        <row r="37">
          <cell r="B37" t="str">
            <v>FUNPUBLICA</v>
          </cell>
        </row>
        <row r="38">
          <cell r="B38" t="str">
            <v>HOSPITAL MILITAR</v>
          </cell>
        </row>
        <row r="39">
          <cell r="B39" t="str">
            <v>ICA</v>
          </cell>
        </row>
        <row r="40">
          <cell r="B40" t="str">
            <v>ICBF</v>
          </cell>
        </row>
        <row r="41">
          <cell r="B41" t="str">
            <v>ICETEX</v>
          </cell>
        </row>
        <row r="42">
          <cell r="B42" t="str">
            <v>ICFES</v>
          </cell>
        </row>
        <row r="43">
          <cell r="B43" t="str">
            <v>IDEAM</v>
          </cell>
        </row>
        <row r="44">
          <cell r="B44" t="str">
            <v>IGAC</v>
          </cell>
        </row>
        <row r="45">
          <cell r="B45" t="str">
            <v>INCI</v>
          </cell>
        </row>
        <row r="46">
          <cell r="B46" t="str">
            <v>INCO</v>
          </cell>
        </row>
        <row r="47">
          <cell r="B47" t="str">
            <v>INCODER</v>
          </cell>
        </row>
        <row r="48">
          <cell r="B48" t="str">
            <v>INGEOMINAS</v>
          </cell>
        </row>
        <row r="49">
          <cell r="B49" t="str">
            <v>INPEC</v>
          </cell>
        </row>
        <row r="50">
          <cell r="B50" t="str">
            <v>INS</v>
          </cell>
        </row>
        <row r="51">
          <cell r="B51" t="str">
            <v>INSOR</v>
          </cell>
        </row>
        <row r="52">
          <cell r="B52" t="str">
            <v>INST. CANCEROLOGIA</v>
          </cell>
        </row>
        <row r="53">
          <cell r="B53" t="str">
            <v>INST. DEL CESAR</v>
          </cell>
        </row>
        <row r="54">
          <cell r="B54" t="str">
            <v>INSTITUTO ESTUDIOS MINPUBLICO</v>
          </cell>
        </row>
        <row r="55">
          <cell r="B55" t="str">
            <v>INVIAS</v>
          </cell>
        </row>
        <row r="56">
          <cell r="B56" t="str">
            <v>INVIMA</v>
          </cell>
        </row>
        <row r="57">
          <cell r="B57" t="str">
            <v>IPSE</v>
          </cell>
        </row>
        <row r="58">
          <cell r="B58" t="str">
            <v>ITSA</v>
          </cell>
        </row>
        <row r="59">
          <cell r="B59" t="str">
            <v>MEDICINA LEGAL</v>
          </cell>
        </row>
        <row r="60">
          <cell r="B60" t="str">
            <v>MINAGRICULTURA</v>
          </cell>
        </row>
        <row r="61">
          <cell r="B61" t="str">
            <v>MINAMBIENTE</v>
          </cell>
        </row>
        <row r="62">
          <cell r="B62" t="str">
            <v>MINCOMERCIO</v>
          </cell>
        </row>
        <row r="63">
          <cell r="B63" t="str">
            <v xml:space="preserve">MINCULTURA </v>
          </cell>
        </row>
        <row r="64">
          <cell r="B64" t="str">
            <v>MINDEFENSA</v>
          </cell>
        </row>
        <row r="65">
          <cell r="B65" t="str">
            <v>MINEDUCACION</v>
          </cell>
        </row>
        <row r="66">
          <cell r="B66" t="str">
            <v>MINHACIENDA</v>
          </cell>
        </row>
        <row r="67">
          <cell r="B67" t="str">
            <v>MININTERIOR</v>
          </cell>
        </row>
        <row r="68">
          <cell r="B68" t="str">
            <v xml:space="preserve">MINMINAS </v>
          </cell>
        </row>
        <row r="69">
          <cell r="B69" t="str">
            <v>MINPROTECCIÓN</v>
          </cell>
        </row>
        <row r="70">
          <cell r="B70" t="str">
            <v xml:space="preserve">MINPUBLICO </v>
          </cell>
        </row>
        <row r="71">
          <cell r="B71" t="str">
            <v>MINTRANSPORTE</v>
          </cell>
        </row>
        <row r="72">
          <cell r="B72" t="str">
            <v>NASA KI WE</v>
          </cell>
        </row>
        <row r="73">
          <cell r="B73" t="str">
            <v>OTRAS ENTIDADES DEL SECTOR</v>
          </cell>
        </row>
        <row r="74">
          <cell r="B74" t="str">
            <v>PARQUES NALES NATURALES</v>
          </cell>
        </row>
        <row r="75">
          <cell r="B75" t="str">
            <v>PASCUAL BRAVO</v>
          </cell>
        </row>
        <row r="76">
          <cell r="B76" t="str">
            <v>POLICIA NACIONAL (SALUD)</v>
          </cell>
        </row>
        <row r="77">
          <cell r="B77" t="str">
            <v xml:space="preserve">POLICIA NACIONAL  </v>
          </cell>
        </row>
        <row r="78">
          <cell r="B78" t="str">
            <v>PRESIDENCIA</v>
          </cell>
        </row>
        <row r="79">
          <cell r="B79" t="str">
            <v xml:space="preserve">REGISTRADURIA </v>
          </cell>
        </row>
        <row r="80">
          <cell r="B80" t="str">
            <v>SALUD - FFMM</v>
          </cell>
        </row>
        <row r="81">
          <cell r="B81" t="str">
            <v>SANATORIO AGUA DE DIOS</v>
          </cell>
        </row>
        <row r="82">
          <cell r="B82" t="str">
            <v>SENA</v>
          </cell>
        </row>
        <row r="83">
          <cell r="B83" t="str">
            <v xml:space="preserve">SENADO </v>
          </cell>
        </row>
        <row r="84">
          <cell r="B84" t="str">
            <v>SUPERBANCARIA</v>
          </cell>
        </row>
        <row r="85">
          <cell r="B85" t="str">
            <v>SUPERINDUSTRIA Y COMERCIO</v>
          </cell>
        </row>
        <row r="86">
          <cell r="B86" t="str">
            <v>SUPERFINANCIERA</v>
          </cell>
        </row>
        <row r="87">
          <cell r="B87" t="str">
            <v>SUPERNOTARIADO</v>
          </cell>
        </row>
        <row r="88">
          <cell r="B88" t="str">
            <v>SUPERSALUD</v>
          </cell>
        </row>
        <row r="89">
          <cell r="B89" t="str">
            <v>SUPERSERVIPUBLICOS</v>
          </cell>
        </row>
        <row r="90">
          <cell r="B90" t="str">
            <v>SUPERSOCIEDADES</v>
          </cell>
        </row>
        <row r="91">
          <cell r="B91" t="str">
            <v>SUPERSOLIDARIA</v>
          </cell>
        </row>
        <row r="92">
          <cell r="B92" t="str">
            <v>SUPERSUBSIDIO</v>
          </cell>
        </row>
        <row r="93">
          <cell r="B93" t="str">
            <v>TECNICO CENTRAL</v>
          </cell>
        </row>
        <row r="94">
          <cell r="B94" t="str">
            <v>UAE - DIAN</v>
          </cell>
        </row>
        <row r="95">
          <cell r="B95" t="str">
            <v>UAE AGUA POTABLE SANEAMIENTO</v>
          </cell>
        </row>
        <row r="96">
          <cell r="B96" t="str">
            <v>UNAD</v>
          </cell>
        </row>
        <row r="97">
          <cell r="B97" t="str">
            <v>UPME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refreshError="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MGMP"/>
      <sheetName val="CONSOLIDADO"/>
      <sheetName val="Prog y Sub MGMP"/>
    </sheetNames>
    <sheetDataSet>
      <sheetData sheetId="0"/>
      <sheetData sheetId="1"/>
      <sheetData sheetId="2">
        <row r="2">
          <cell r="B2" t="str">
            <v>Construcción Infraestructura Aeroportuaria</v>
          </cell>
          <cell r="C2" t="str">
            <v>Adecuación Infra Portuaria - Contraprestaciones Portuarias</v>
          </cell>
        </row>
        <row r="3">
          <cell r="B3" t="str">
            <v>Construcción Infraestructura Red Principal</v>
          </cell>
          <cell r="C3" t="str">
            <v>Adecuación Red Fluvial Nacional Y Rehabilitación De Muelles</v>
          </cell>
        </row>
        <row r="4">
          <cell r="B4" t="str">
            <v>Construcción Infraestructura Red Terciaria y Secundaria</v>
          </cell>
          <cell r="C4" t="str">
            <v>Adquisición Mantenimiento Vehículos y control de Inversiones para Supervisión</v>
          </cell>
        </row>
        <row r="5">
          <cell r="B5" t="str">
            <v>Construcción Red Férrea</v>
          </cell>
          <cell r="C5" t="str">
            <v>Adquisición terrenos para Construcción Infraestructura Aeroportuaria</v>
          </cell>
        </row>
        <row r="6">
          <cell r="B6" t="str">
            <v>Construcción, Mejoramiento y Mantenimiento Férreo  - Concesiones</v>
          </cell>
          <cell r="C6" t="str">
            <v>Aeropuertos Comunitarios</v>
          </cell>
        </row>
        <row r="7">
          <cell r="B7" t="str">
            <v>Construcción, Mejoramiento y Mantenimiento Vial  - Concesiones</v>
          </cell>
          <cell r="C7" t="str">
            <v>Alo</v>
          </cell>
        </row>
        <row r="8">
          <cell r="B8" t="str">
            <v>Estudios y Apoyo Técnico</v>
          </cell>
          <cell r="C8" t="str">
            <v>Apoyo Cormagdalena</v>
          </cell>
        </row>
        <row r="9">
          <cell r="B9" t="str">
            <v>Fortalecimiento Institucional</v>
          </cell>
          <cell r="C9" t="str">
            <v>Apoyo y Gestion Institucional</v>
          </cell>
        </row>
        <row r="10">
          <cell r="B10" t="str">
            <v>Mantenimiento y Mejoramiento Infraestructura Red Principal</v>
          </cell>
          <cell r="C10" t="str">
            <v>Asistencia Técnica Crédito Municipios</v>
          </cell>
        </row>
        <row r="11">
          <cell r="B11" t="str">
            <v>Mantenimiento y Mejoramiento Infraestructura Red Terciaria y Secundaria</v>
          </cell>
          <cell r="C11" t="str">
            <v>Asistencia Técnica Stms</v>
          </cell>
        </row>
        <row r="12">
          <cell r="B12" t="str">
            <v>Mantenimiento y Mejoramiento Red Férrea</v>
          </cell>
          <cell r="C12" t="str">
            <v>Briceño - Tunja - Sogamoso</v>
          </cell>
        </row>
        <row r="13">
          <cell r="B13" t="str">
            <v>Mejoramiento y Mantenimiento Infraestructura Aeroportuaria</v>
          </cell>
          <cell r="C13" t="str">
            <v>Briceño - Tunja - Sogamoso (Contrato Inicial)</v>
          </cell>
        </row>
        <row r="14">
          <cell r="B14" t="str">
            <v>Mejoramiento y Mantenimiento Red Fluvial</v>
          </cell>
          <cell r="C14" t="str">
            <v>Calle De Rodaje Y Conexiones Primera Etapa Aeropuerto El Dorado</v>
          </cell>
        </row>
        <row r="15">
          <cell r="B15" t="str">
            <v>Seguridad Aérea y Aeroportuaria</v>
          </cell>
          <cell r="C15" t="str">
            <v>Capacitación y asistencia técnica a funcionarios del Estado</v>
          </cell>
        </row>
        <row r="16">
          <cell r="B16" t="str">
            <v>Seguridad y Señalización Vial</v>
          </cell>
          <cell r="C16" t="str">
            <v>Concesiones Tercera Generación</v>
          </cell>
        </row>
        <row r="17">
          <cell r="C17" t="str">
            <v>Conservación A Través De Microempresas Y Administradores Viales</v>
          </cell>
        </row>
        <row r="18">
          <cell r="C18" t="str">
            <v>Construcción  Rehabilitación Puentes Red Terciaria</v>
          </cell>
        </row>
        <row r="19">
          <cell r="C19" t="str">
            <v>Construcción de la Variante de Caldas - Ancon Sur</v>
          </cell>
        </row>
        <row r="20">
          <cell r="C20" t="str">
            <v>Construcción Infraestructura Aeroportuaria</v>
          </cell>
        </row>
        <row r="21">
          <cell r="C21" t="str">
            <v xml:space="preserve">Construcción Puentes Red Troncal </v>
          </cell>
        </row>
        <row r="22">
          <cell r="C22" t="str">
            <v>Corredores De Mantenimiento Integral</v>
          </cell>
        </row>
        <row r="23">
          <cell r="C23" t="str">
            <v>Doble calzada Bucaramanga - Cúcuta</v>
          </cell>
        </row>
        <row r="24">
          <cell r="C24" t="str">
            <v>Emergencias</v>
          </cell>
        </row>
        <row r="25">
          <cell r="C25" t="str">
            <v xml:space="preserve">Estudio Diseño obras de Protección Golfo de Morrosquillo </v>
          </cell>
        </row>
        <row r="26">
          <cell r="C26" t="str">
            <v>Estudios Estructuración Concesiones</v>
          </cell>
        </row>
        <row r="27">
          <cell r="C27" t="str">
            <v>Estudios Levantamiento De Información Vial Y Gestión Predial Invias</v>
          </cell>
        </row>
        <row r="28">
          <cell r="C28" t="str">
            <v>Infraestructura Administrativa</v>
          </cell>
        </row>
        <row r="29">
          <cell r="C29" t="str">
            <v>Intercambiador de Acevedo</v>
          </cell>
        </row>
        <row r="30">
          <cell r="C30" t="str">
            <v>Investigaciones y estudios</v>
          </cell>
        </row>
        <row r="31">
          <cell r="C31" t="str">
            <v>Las Animas - Nuqui</v>
          </cell>
        </row>
        <row r="32">
          <cell r="C32" t="str">
            <v>Mantenimiento Infraestructura Aeroportuaria</v>
          </cell>
        </row>
        <row r="33">
          <cell r="C33" t="str">
            <v xml:space="preserve">Mantenimiento Vial </v>
          </cell>
        </row>
        <row r="34">
          <cell r="C34" t="str">
            <v>Mantenimiento Vial - Fondo Gasolina</v>
          </cell>
        </row>
        <row r="35">
          <cell r="C35" t="str">
            <v>Mejoramiento de la Vía Simón Bolívar - Anchicayà</v>
          </cell>
        </row>
        <row r="36">
          <cell r="C36" t="str">
            <v>Mejoramiento Red vial Departamental, Municipal y Competitividad</v>
          </cell>
        </row>
        <row r="37">
          <cell r="C37" t="str">
            <v>Mejoramiento Tumaco - Pasto - Mocoa (incluye variante San Francisco)</v>
          </cell>
        </row>
        <row r="38">
          <cell r="C38" t="str">
            <v>Mejoramiento vías Departamentales</v>
          </cell>
        </row>
        <row r="39">
          <cell r="C39" t="str">
            <v>Navegabilidad Río Meta</v>
          </cell>
        </row>
        <row r="40">
          <cell r="C40" t="str">
            <v>Obras Complementarias</v>
          </cell>
        </row>
        <row r="41">
          <cell r="C41" t="str">
            <v>Obras Hidráulicas De La Mojana</v>
          </cell>
        </row>
        <row r="42">
          <cell r="C42" t="str">
            <v>Plan de Repavimentación vial</v>
          </cell>
        </row>
        <row r="43">
          <cell r="C43" t="str">
            <v>Programa 2500 Km</v>
          </cell>
        </row>
        <row r="44">
          <cell r="C44" t="str">
            <v>Red Terciaria</v>
          </cell>
        </row>
        <row r="45">
          <cell r="C45" t="str">
            <v xml:space="preserve">Rehabilitación De Vías Férreas </v>
          </cell>
        </row>
        <row r="46">
          <cell r="C46" t="str">
            <v>Rehabilitación De Vías Férreas - Concesiones</v>
          </cell>
        </row>
        <row r="47">
          <cell r="C47" t="str">
            <v xml:space="preserve">Rehabilitación Puentes Red Troncal </v>
          </cell>
        </row>
        <row r="48">
          <cell r="C48" t="str">
            <v xml:space="preserve">Rumichaca - Pasto </v>
          </cell>
        </row>
        <row r="49">
          <cell r="C49" t="str">
            <v>Segundo Túnel II CENTENARIO</v>
          </cell>
        </row>
        <row r="50">
          <cell r="C50" t="str">
            <v>Seguridad Aérea</v>
          </cell>
        </row>
        <row r="51">
          <cell r="C51" t="str">
            <v>Seguridad Aeroportuaria</v>
          </cell>
        </row>
        <row r="52">
          <cell r="C52" t="str">
            <v>Seguridad Vial</v>
          </cell>
        </row>
        <row r="53">
          <cell r="C53" t="str">
            <v>Señalización vial</v>
          </cell>
        </row>
        <row r="54">
          <cell r="C54" t="str">
            <v>Sistemas de información</v>
          </cell>
        </row>
        <row r="55">
          <cell r="C55" t="str">
            <v>Túnel II CENTENARIO Primera Etapa</v>
          </cell>
        </row>
        <row r="56">
          <cell r="C56" t="str">
            <v>Variante de Santa Marta</v>
          </cell>
        </row>
        <row r="57">
          <cell r="C57" t="str">
            <v>Vía Bogota - Girardot</v>
          </cell>
        </row>
        <row r="58">
          <cell r="C58" t="str">
            <v>Vía Buga - Buenaventura</v>
          </cell>
        </row>
        <row r="59">
          <cell r="C59" t="str">
            <v>Vías para la Competitividad</v>
          </cell>
        </row>
        <row r="60">
          <cell r="C60" t="str">
            <v>Vias para la Competitividad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MGMP"/>
      <sheetName val="CONSOLIDADO"/>
      <sheetName val="Prog y Sub MGMP"/>
    </sheetNames>
    <sheetDataSet>
      <sheetData sheetId="0"/>
      <sheetData sheetId="1"/>
      <sheetData sheetId="2">
        <row r="2">
          <cell r="B2" t="str">
            <v>Construcción Infraestructura Aeroportuaria</v>
          </cell>
          <cell r="C2" t="str">
            <v>Adecuación Infra Portuaria - Contraprestaciones Portuarias</v>
          </cell>
        </row>
        <row r="3">
          <cell r="B3" t="str">
            <v>Construcción Infraestructura Red Principal</v>
          </cell>
          <cell r="C3" t="str">
            <v>Adecuación Red Fluvial Nacional Y Rehabilitación De Muelles</v>
          </cell>
        </row>
        <row r="4">
          <cell r="B4" t="str">
            <v>Construcción Infraestructura Red Terciaria y Secundaria</v>
          </cell>
          <cell r="C4" t="str">
            <v>Adquisición Mantenimiento Vehículos y control de Inversiones para Supervisión</v>
          </cell>
        </row>
        <row r="5">
          <cell r="B5" t="str">
            <v>Construcción Red Férrea</v>
          </cell>
          <cell r="C5" t="str">
            <v>Adquisición terrenos para Construcción Infraestructura Aeroportuaria</v>
          </cell>
        </row>
        <row r="6">
          <cell r="B6" t="str">
            <v>Construcción, Mejoramiento y Mantenimiento Férreo  - Concesiones</v>
          </cell>
          <cell r="C6" t="str">
            <v>Aeropuertos Comunitarios</v>
          </cell>
        </row>
        <row r="7">
          <cell r="B7" t="str">
            <v>Construcción, Mejoramiento y Mantenimiento Vial  - Concesiones</v>
          </cell>
          <cell r="C7" t="str">
            <v>Alo</v>
          </cell>
        </row>
        <row r="8">
          <cell r="B8" t="str">
            <v>Estudios y Apoyo Técnico</v>
          </cell>
          <cell r="C8" t="str">
            <v>Apoyo Cormagdalena</v>
          </cell>
        </row>
        <row r="9">
          <cell r="B9" t="str">
            <v>Fortalecimiento Institucional</v>
          </cell>
          <cell r="C9" t="str">
            <v>Apoyo y Gestion Institucional</v>
          </cell>
        </row>
        <row r="10">
          <cell r="B10" t="str">
            <v>Mantenimiento y Mejoramiento Infraestructura Red Principal</v>
          </cell>
          <cell r="C10" t="str">
            <v>Asistencia Técnica Crédito Municipios</v>
          </cell>
        </row>
        <row r="11">
          <cell r="B11" t="str">
            <v>Mantenimiento y Mejoramiento Infraestructura Red Terciaria y Secundaria</v>
          </cell>
          <cell r="C11" t="str">
            <v>Asistencia Técnica Stms</v>
          </cell>
        </row>
        <row r="12">
          <cell r="B12" t="str">
            <v>Mantenimiento y Mejoramiento Red Férrea</v>
          </cell>
          <cell r="C12" t="str">
            <v>Briceño - Tunja - Sogamoso</v>
          </cell>
        </row>
        <row r="13">
          <cell r="B13" t="str">
            <v>Mejoramiento y Mantenimiento Infraestructura Aeroportuaria</v>
          </cell>
          <cell r="C13" t="str">
            <v>Briceño - Tunja - Sogamoso (Contrato Inicial)</v>
          </cell>
        </row>
        <row r="14">
          <cell r="B14" t="str">
            <v>Mejoramiento y Mantenimiento Red Fluvial</v>
          </cell>
          <cell r="C14" t="str">
            <v>Calle De Rodaje Y Conexiones Primera Etapa Aeropuerto El Dorado</v>
          </cell>
        </row>
        <row r="15">
          <cell r="B15" t="str">
            <v>Seguridad Aérea y Aeroportuaria</v>
          </cell>
          <cell r="C15" t="str">
            <v>Capacitación y asistencia técnica a funcionarios del Estado</v>
          </cell>
        </row>
        <row r="16">
          <cell r="B16" t="str">
            <v>Seguridad y Señalización Vial</v>
          </cell>
          <cell r="C16" t="str">
            <v>Concesiones Tercera Generación</v>
          </cell>
        </row>
        <row r="17">
          <cell r="C17" t="str">
            <v>Conservación A Través De Microempresas Y Administradores Viales</v>
          </cell>
        </row>
        <row r="18">
          <cell r="C18" t="str">
            <v>Construcción  Rehabilitación Puentes Red Terciaria</v>
          </cell>
        </row>
        <row r="19">
          <cell r="C19" t="str">
            <v>Construcción de la Variante de Caldas - Ancon Sur</v>
          </cell>
        </row>
        <row r="20">
          <cell r="C20" t="str">
            <v>Construcción Infraestructura Aeroportuaria</v>
          </cell>
        </row>
        <row r="21">
          <cell r="C21" t="str">
            <v xml:space="preserve">Construcción Puentes Red Troncal </v>
          </cell>
        </row>
        <row r="22">
          <cell r="C22" t="str">
            <v>Corredores De Mantenimiento Integral</v>
          </cell>
        </row>
        <row r="23">
          <cell r="C23" t="str">
            <v>Doble calzada Bucaramanga - Cúcuta</v>
          </cell>
        </row>
        <row r="24">
          <cell r="C24" t="str">
            <v>Emergencias</v>
          </cell>
        </row>
        <row r="25">
          <cell r="C25" t="str">
            <v xml:space="preserve">Estudio Diseño obras de Protección Golfo de Morrosquillo </v>
          </cell>
        </row>
        <row r="26">
          <cell r="C26" t="str">
            <v>Estudios Estructuración Concesiones</v>
          </cell>
        </row>
        <row r="27">
          <cell r="C27" t="str">
            <v>Estudios Levantamiento De Información Vial Y Gestión Predial Invias</v>
          </cell>
        </row>
        <row r="28">
          <cell r="C28" t="str">
            <v>Infraestructura Administrativa</v>
          </cell>
        </row>
        <row r="29">
          <cell r="C29" t="str">
            <v>Intercambiador de Acevedo</v>
          </cell>
        </row>
        <row r="30">
          <cell r="C30" t="str">
            <v>Investigaciones y estudios</v>
          </cell>
        </row>
        <row r="31">
          <cell r="C31" t="str">
            <v>Las Animas - Nuqui</v>
          </cell>
        </row>
        <row r="32">
          <cell r="C32" t="str">
            <v>Mantenimiento Infraestructura Aeroportuaria</v>
          </cell>
        </row>
        <row r="33">
          <cell r="C33" t="str">
            <v xml:space="preserve">Mantenimiento Vial </v>
          </cell>
        </row>
        <row r="34">
          <cell r="C34" t="str">
            <v>Mantenimiento Vial - Fondo Gasolina</v>
          </cell>
        </row>
        <row r="35">
          <cell r="C35" t="str">
            <v>Mejoramiento de la Vía Simón Bolívar - Anchicayà</v>
          </cell>
        </row>
        <row r="36">
          <cell r="C36" t="str">
            <v>Mejoramiento Red vial Departamental, Municipal y Competitividad</v>
          </cell>
        </row>
        <row r="37">
          <cell r="C37" t="str">
            <v>Mejoramiento Tumaco - Pasto - Mocoa (incluye variante San Francisco)</v>
          </cell>
        </row>
        <row r="38">
          <cell r="C38" t="str">
            <v>Mejoramiento vías Departamentales</v>
          </cell>
        </row>
        <row r="39">
          <cell r="C39" t="str">
            <v>Navegabilidad Río Meta</v>
          </cell>
        </row>
        <row r="40">
          <cell r="C40" t="str">
            <v>Obras Complementarias</v>
          </cell>
        </row>
        <row r="41">
          <cell r="C41" t="str">
            <v>Obras Hidráulicas De La Mojana</v>
          </cell>
        </row>
        <row r="42">
          <cell r="C42" t="str">
            <v>Plan de Repavimentación vial</v>
          </cell>
        </row>
        <row r="43">
          <cell r="C43" t="str">
            <v>Programa 2500 Km</v>
          </cell>
        </row>
        <row r="44">
          <cell r="C44" t="str">
            <v>Red Terciaria</v>
          </cell>
        </row>
        <row r="45">
          <cell r="C45" t="str">
            <v xml:space="preserve">Rehabilitación De Vías Férreas </v>
          </cell>
        </row>
        <row r="46">
          <cell r="C46" t="str">
            <v>Rehabilitación De Vías Férreas - Concesiones</v>
          </cell>
        </row>
        <row r="47">
          <cell r="C47" t="str">
            <v xml:space="preserve">Rehabilitación Puentes Red Troncal </v>
          </cell>
        </row>
        <row r="48">
          <cell r="C48" t="str">
            <v xml:space="preserve">Rumichaca - Pasto </v>
          </cell>
        </row>
        <row r="49">
          <cell r="C49" t="str">
            <v>Segundo Túnel II CENTENARIO</v>
          </cell>
        </row>
        <row r="50">
          <cell r="C50" t="str">
            <v>Seguridad Aérea</v>
          </cell>
        </row>
        <row r="51">
          <cell r="C51" t="str">
            <v>Seguridad Aeroportuaria</v>
          </cell>
        </row>
        <row r="52">
          <cell r="C52" t="str">
            <v>Seguridad Vial</v>
          </cell>
        </row>
        <row r="53">
          <cell r="C53" t="str">
            <v>Señalización vial</v>
          </cell>
        </row>
        <row r="54">
          <cell r="C54" t="str">
            <v>Sistemas de información</v>
          </cell>
        </row>
        <row r="55">
          <cell r="C55" t="str">
            <v>Túnel II CENTENARIO Primera Etapa</v>
          </cell>
        </row>
        <row r="56">
          <cell r="C56" t="str">
            <v>Variante de Santa Marta</v>
          </cell>
        </row>
        <row r="57">
          <cell r="C57" t="str">
            <v>Vía Bogota - Girardot</v>
          </cell>
        </row>
        <row r="58">
          <cell r="C58" t="str">
            <v>Vía Buga - Buenaventura</v>
          </cell>
        </row>
        <row r="59">
          <cell r="C59" t="str">
            <v>Vías para la Competitividad</v>
          </cell>
        </row>
        <row r="60">
          <cell r="C60" t="str">
            <v>Vias para la Competitividad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_PND"/>
      <sheetName val="Graf2003"/>
      <sheetName val="2003_PRS"/>
      <sheetName val="grf_PRS_2003"/>
      <sheetName val="2003_PRE"/>
      <sheetName val="Graf_PRE_2003"/>
      <sheetName val="2003_SEGUR"/>
      <sheetName val="graf_SEG_2003"/>
      <sheetName val="2003_RENOV"/>
      <sheetName val="graf_RENOV_2003"/>
      <sheetName val="2004_PND"/>
      <sheetName val="Graf2004"/>
      <sheetName val="2004_PRS"/>
      <sheetName val="graf_PRS_2004"/>
      <sheetName val="2004_PRE"/>
      <sheetName val="graf_PRE_2004"/>
      <sheetName val="2004_SEGUR"/>
      <sheetName val="graf_SEG_2004"/>
      <sheetName val="2004_RENOV"/>
      <sheetName val="graf_2004_RENOV"/>
      <sheetName val="Indice_Co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6">
          <cell r="D6" t="str">
            <v>01</v>
          </cell>
          <cell r="E6" t="str">
            <v>I.   BRINDAR SEGURIDAD DEMOCRATICA</v>
          </cell>
        </row>
        <row r="7">
          <cell r="D7" t="str">
            <v>0101</v>
          </cell>
          <cell r="E7" t="str">
            <v xml:space="preserve">      1.  Control del territorio y defensa de la soberanía nacional</v>
          </cell>
        </row>
        <row r="8">
          <cell r="D8" t="str">
            <v>010101</v>
          </cell>
          <cell r="E8" t="str">
            <v xml:space="preserve">            a. Fortalecimiento de la Fuerza Pública y de la capacidad disuasiva</v>
          </cell>
        </row>
        <row r="9">
          <cell r="D9" t="str">
            <v>010102</v>
          </cell>
          <cell r="E9" t="str">
            <v xml:space="preserve">            b. Promoción de la cooperación ciudadana</v>
          </cell>
        </row>
        <row r="10">
          <cell r="D10" t="str">
            <v>010103</v>
          </cell>
          <cell r="E10" t="str">
            <v xml:space="preserve">            c. Protección a la infraestructura económica </v>
          </cell>
        </row>
        <row r="11">
          <cell r="D11" t="str">
            <v>010104</v>
          </cell>
          <cell r="E11" t="str">
            <v xml:space="preserve">            d. Seguridad urbana </v>
          </cell>
        </row>
        <row r="12">
          <cell r="D12" t="str">
            <v>010105</v>
          </cell>
          <cell r="E12" t="str">
            <v xml:space="preserve">            e. Implementación del Programa de seguridad vial</v>
          </cell>
        </row>
        <row r="13">
          <cell r="D13" t="str">
            <v>010106</v>
          </cell>
          <cell r="E13" t="str">
            <v xml:space="preserve">            f. Comunicaciones para la paz</v>
          </cell>
        </row>
        <row r="14">
          <cell r="D14" t="str">
            <v>010199</v>
          </cell>
          <cell r="E14" t="str">
            <v xml:space="preserve">            z. Otros programas</v>
          </cell>
        </row>
        <row r="15">
          <cell r="D15" t="str">
            <v>0102</v>
          </cell>
          <cell r="E15" t="str">
            <v xml:space="preserve">      2.  Combate al problema de las drogas ilícitas y al crimen organizado</v>
          </cell>
        </row>
        <row r="16">
          <cell r="D16" t="str">
            <v>010201</v>
          </cell>
          <cell r="E16" t="str">
            <v xml:space="preserve">            a. Desarticulación del proceso de producción, fabricación, comercialización y consumo de drogas</v>
          </cell>
        </row>
        <row r="17">
          <cell r="D17" t="str">
            <v>010202</v>
          </cell>
          <cell r="E17" t="str">
            <v xml:space="preserve">            b. Lucha contra la extorsión y el secuestro</v>
          </cell>
        </row>
        <row r="18">
          <cell r="D18" t="str">
            <v>010299</v>
          </cell>
          <cell r="E18" t="str">
            <v xml:space="preserve">            z. Otros programas</v>
          </cell>
        </row>
        <row r="19">
          <cell r="D19" t="str">
            <v>0103</v>
          </cell>
          <cell r="E19" t="str">
            <v xml:space="preserve">      3.  Fortalecimiento del servicio de justicia</v>
          </cell>
        </row>
        <row r="20">
          <cell r="D20" t="str">
            <v>010301</v>
          </cell>
          <cell r="E20" t="str">
            <v xml:space="preserve">            a. Racionalización del Servicio de Justicia</v>
          </cell>
        </row>
        <row r="21">
          <cell r="D21" t="str">
            <v>010302</v>
          </cell>
          <cell r="E21" t="str">
            <v xml:space="preserve">            b. Fortalecimiento de la investigación criminal</v>
          </cell>
        </row>
        <row r="22">
          <cell r="D22" t="str">
            <v>010303</v>
          </cell>
          <cell r="E22" t="str">
            <v xml:space="preserve">            c. Revisión de la política criminal , penitenciaria y carcelaria</v>
          </cell>
        </row>
        <row r="23">
          <cell r="D23" t="str">
            <v>010304</v>
          </cell>
          <cell r="E23" t="str">
            <v xml:space="preserve">            d. Organización del Sistema administrativo de justicia</v>
          </cell>
        </row>
        <row r="24">
          <cell r="D24" t="str">
            <v>010305</v>
          </cell>
          <cell r="E24" t="str">
            <v xml:space="preserve">            e. Defensa Judicial del Estado Colombiano</v>
          </cell>
        </row>
        <row r="25">
          <cell r="D25" t="str">
            <v>010306</v>
          </cell>
          <cell r="E25" t="str">
            <v xml:space="preserve">            f. Racionalización y simplificación del ordenamiento jurídico</v>
          </cell>
        </row>
        <row r="26">
          <cell r="D26" t="str">
            <v>010307</v>
          </cell>
          <cell r="E26" t="str">
            <v xml:space="preserve">            g. Fortalecimiento de la Superintendencia de Notariado y Registro</v>
          </cell>
        </row>
        <row r="27">
          <cell r="D27" t="str">
            <v>010399</v>
          </cell>
          <cell r="E27" t="str">
            <v xml:space="preserve">            z. Otros programas</v>
          </cell>
        </row>
        <row r="28">
          <cell r="D28" t="str">
            <v>0104</v>
          </cell>
          <cell r="E28" t="str">
            <v xml:space="preserve">      4.  Desarrollo en zonas deprimidas y de conflicto</v>
          </cell>
        </row>
        <row r="29">
          <cell r="D29" t="str">
            <v>010401</v>
          </cell>
          <cell r="E29" t="str">
            <v xml:space="preserve">            a. Proyectos productivos y de generación de ingresos</v>
          </cell>
        </row>
        <row r="30">
          <cell r="D30" t="str">
            <v>010402</v>
          </cell>
          <cell r="E30" t="str">
            <v xml:space="preserve">            b. Desarrollo de infraestructura física y social </v>
          </cell>
        </row>
        <row r="31">
          <cell r="D31" t="str">
            <v>010403</v>
          </cell>
          <cell r="E31" t="str">
            <v xml:space="preserve">            d. Fortalecimiento institucional y comunitario</v>
          </cell>
        </row>
        <row r="32">
          <cell r="D32" t="str">
            <v>010404</v>
          </cell>
          <cell r="E32" t="str">
            <v xml:space="preserve">            c. Programas de desarrollo y paz</v>
          </cell>
        </row>
        <row r="33">
          <cell r="D33" t="str">
            <v>010499</v>
          </cell>
          <cell r="E33" t="str">
            <v xml:space="preserve">            z. Otros programas</v>
          </cell>
        </row>
        <row r="34">
          <cell r="D34" t="str">
            <v>0105</v>
          </cell>
          <cell r="E34" t="str">
            <v xml:space="preserve">      5.  Protección y promoción de los derechos humanos y del Derecho Internacional Humanitario</v>
          </cell>
        </row>
        <row r="35">
          <cell r="D35" t="str">
            <v>010501</v>
          </cell>
          <cell r="E35" t="str">
            <v xml:space="preserve">            a. Prevención de violaciones a los  derechos humanos y al DIH</v>
          </cell>
        </row>
        <row r="36">
          <cell r="D36" t="str">
            <v>010502</v>
          </cell>
          <cell r="E36" t="str">
            <v xml:space="preserve">            b. Atención y prevención del desplazamiento forzado</v>
          </cell>
        </row>
        <row r="37">
          <cell r="D37" t="str">
            <v>010503</v>
          </cell>
          <cell r="E37" t="str">
            <v xml:space="preserve">            c. Medidas particulares de impulso al Derecho Internacional Humanitario</v>
          </cell>
        </row>
        <row r="38">
          <cell r="D38" t="str">
            <v>010504</v>
          </cell>
          <cell r="E38" t="str">
            <v xml:space="preserve">            d. Impulso a la administración de justicia en derechos humanos</v>
          </cell>
        </row>
        <row r="39">
          <cell r="D39" t="str">
            <v>010505</v>
          </cell>
          <cell r="E39" t="str">
            <v xml:space="preserve">            e. Fortalecimiento institucional  </v>
          </cell>
        </row>
        <row r="40">
          <cell r="D40" t="str">
            <v>010599</v>
          </cell>
          <cell r="E40" t="str">
            <v xml:space="preserve">            z. Otros programas</v>
          </cell>
        </row>
        <row r="41">
          <cell r="D41" t="str">
            <v>0106</v>
          </cell>
          <cell r="E41" t="str">
            <v xml:space="preserve">      6.  Fortalecimiento de la convivencia y los valores</v>
          </cell>
        </row>
        <row r="42">
          <cell r="D42" t="str">
            <v>010601</v>
          </cell>
          <cell r="E42" t="str">
            <v xml:space="preserve">            a. Sistema Nacional de Convivencia</v>
          </cell>
        </row>
        <row r="43">
          <cell r="D43" t="str">
            <v>010602</v>
          </cell>
          <cell r="E43" t="str">
            <v xml:space="preserve">            b. Cultura para construir nación y ciudadanía </v>
          </cell>
        </row>
        <row r="44">
          <cell r="D44" t="str">
            <v>010603</v>
          </cell>
          <cell r="E44" t="str">
            <v xml:space="preserve">            c. Sistema Nacional de Radiodifusión</v>
          </cell>
        </row>
        <row r="45">
          <cell r="D45" t="str">
            <v>010699</v>
          </cell>
          <cell r="E45" t="str">
            <v xml:space="preserve">            z. Otros programas</v>
          </cell>
        </row>
        <row r="46">
          <cell r="D46" t="str">
            <v>0107</v>
          </cell>
          <cell r="E46" t="str">
            <v xml:space="preserve">      7.  La dimensión internacional</v>
          </cell>
        </row>
        <row r="47">
          <cell r="D47" t="str">
            <v>010701</v>
          </cell>
          <cell r="E47" t="str">
            <v xml:space="preserve">           a. Colombia en el ámbito internacional: la responsabilidad compartida</v>
          </cell>
        </row>
        <row r="48">
          <cell r="D48" t="str">
            <v>010702</v>
          </cell>
          <cell r="E48" t="str">
            <v xml:space="preserve">           b. Relaciones bilaterales</v>
          </cell>
        </row>
        <row r="49">
          <cell r="D49" t="str">
            <v>010703</v>
          </cell>
          <cell r="E49" t="str">
            <v xml:space="preserve">           c. Relaciones multilaterales</v>
          </cell>
        </row>
        <row r="50">
          <cell r="D50" t="str">
            <v>010704</v>
          </cell>
          <cell r="E50" t="str">
            <v xml:space="preserve">           d.  Comunidades colombianas en el exterior</v>
          </cell>
        </row>
        <row r="51">
          <cell r="D51" t="str">
            <v>010705</v>
          </cell>
          <cell r="E51" t="str">
            <v xml:space="preserve">           e. Cooperación internacional</v>
          </cell>
        </row>
        <row r="52">
          <cell r="D52" t="str">
            <v>010799</v>
          </cell>
          <cell r="E52" t="str">
            <v xml:space="preserve">            z. Otros programas</v>
          </cell>
        </row>
        <row r="53">
          <cell r="D53" t="str">
            <v>0190</v>
          </cell>
          <cell r="E53" t="str">
            <v xml:space="preserve">      90.  Fortalecimiento institucional</v>
          </cell>
        </row>
        <row r="54">
          <cell r="D54" t="str">
            <v>019001</v>
          </cell>
          <cell r="E54" t="str">
            <v xml:space="preserve">           a. Adecuación de infraestructura</v>
          </cell>
        </row>
        <row r="55">
          <cell r="D55" t="str">
            <v>019002</v>
          </cell>
          <cell r="E55" t="str">
            <v xml:space="preserve">           b. Capacitación y asistencia técnica</v>
          </cell>
        </row>
        <row r="56">
          <cell r="D56" t="str">
            <v>019003</v>
          </cell>
          <cell r="E56" t="str">
            <v xml:space="preserve">           c. Sistemas de información</v>
          </cell>
        </row>
        <row r="57">
          <cell r="D57" t="str">
            <v>019004</v>
          </cell>
          <cell r="E57" t="str">
            <v xml:space="preserve">           d. Otros</v>
          </cell>
        </row>
        <row r="58">
          <cell r="D58" t="str">
            <v>0199</v>
          </cell>
          <cell r="E58" t="str">
            <v xml:space="preserve">      99.  Otros Brindar seguridad democrática</v>
          </cell>
        </row>
        <row r="59">
          <cell r="D59" t="str">
            <v>019999</v>
          </cell>
          <cell r="E59" t="str">
            <v xml:space="preserve">           z. Otros programas</v>
          </cell>
        </row>
        <row r="60">
          <cell r="D60" t="str">
            <v>02</v>
          </cell>
          <cell r="E60" t="str">
            <v>II.  IMPULSAR EL CRECIMIENTO ECONOMICO SOSTENIBLE Y LA GENERACION DE EMPLEO</v>
          </cell>
        </row>
        <row r="61">
          <cell r="D61" t="str">
            <v>0201</v>
          </cell>
          <cell r="E61" t="str">
            <v xml:space="preserve">      1. Impulso a la vivienda y a la construcción</v>
          </cell>
        </row>
        <row r="62">
          <cell r="D62" t="str">
            <v>020101</v>
          </cell>
          <cell r="E62" t="str">
            <v xml:space="preserve">            a. Ajustes al programa de Subsidio Familiar de Vivienda</v>
          </cell>
        </row>
        <row r="63">
          <cell r="D63" t="str">
            <v>020102</v>
          </cell>
          <cell r="E63" t="str">
            <v xml:space="preserve">            b. Incentivos a la demanda de créditos en UVR</v>
          </cell>
        </row>
        <row r="64">
          <cell r="D64" t="str">
            <v>020103</v>
          </cell>
          <cell r="E64" t="str">
            <v xml:space="preserve">            c. Ajustes al sistema de financiamiento de vivienda</v>
          </cell>
        </row>
        <row r="65">
          <cell r="D65" t="str">
            <v>020199</v>
          </cell>
          <cell r="E65" t="str">
            <v xml:space="preserve">           z. Otros programas</v>
          </cell>
        </row>
        <row r="66">
          <cell r="D66" t="str">
            <v>0202</v>
          </cell>
          <cell r="E66" t="str">
            <v xml:space="preserve">      2. Impulso a la exploración y explotación de hidrocarburos y minería </v>
          </cell>
        </row>
        <row r="67">
          <cell r="D67" t="str">
            <v>020201</v>
          </cell>
          <cell r="E67" t="str">
            <v xml:space="preserve">            a. Mejoramiento de las condiciones de la actividad petrolera</v>
          </cell>
        </row>
        <row r="68">
          <cell r="D68" t="str">
            <v>020202</v>
          </cell>
          <cell r="E68" t="str">
            <v xml:space="preserve">            b. Consolidación de la industria de hidrocarburos</v>
          </cell>
        </row>
        <row r="69">
          <cell r="D69" t="str">
            <v>020203</v>
          </cell>
          <cell r="E69" t="str">
            <v xml:space="preserve">            c. Subsidios a combustibles</v>
          </cell>
        </row>
        <row r="70">
          <cell r="D70" t="str">
            <v>020204</v>
          </cell>
          <cell r="E70" t="str">
            <v xml:space="preserve">            d. Regulación de energéticos</v>
          </cell>
        </row>
        <row r="71">
          <cell r="D71" t="str">
            <v>020205</v>
          </cell>
          <cell r="E71" t="str">
            <v xml:space="preserve">            e. Desarrollo del sector minero</v>
          </cell>
        </row>
        <row r="72">
          <cell r="D72" t="str">
            <v>020299</v>
          </cell>
          <cell r="E72" t="str">
            <v xml:space="preserve">           z. Otros programas</v>
          </cell>
        </row>
        <row r="73">
          <cell r="D73" t="str">
            <v>0203</v>
          </cell>
          <cell r="E73" t="str">
            <v xml:space="preserve">      3. Infraestructura estratégica en transporte </v>
          </cell>
        </row>
        <row r="74">
          <cell r="D74" t="str">
            <v>020301</v>
          </cell>
          <cell r="E74" t="str">
            <v xml:space="preserve">            a. Mantenimiento y conservación de carreteras</v>
          </cell>
        </row>
        <row r="75">
          <cell r="D75" t="str">
            <v>020302</v>
          </cell>
          <cell r="E75" t="str">
            <v xml:space="preserve">            b. Impulso al transporte urbano y masivo</v>
          </cell>
        </row>
        <row r="76">
          <cell r="D76" t="str">
            <v>020303</v>
          </cell>
          <cell r="E76" t="str">
            <v xml:space="preserve">            c. Desarrollo de otras modalidades de transporte </v>
          </cell>
        </row>
        <row r="77">
          <cell r="D77" t="str">
            <v>020304</v>
          </cell>
          <cell r="E77" t="str">
            <v xml:space="preserve">            d. Mecanismos de participación privada</v>
          </cell>
        </row>
        <row r="78">
          <cell r="D78" t="str">
            <v>020399</v>
          </cell>
          <cell r="E78" t="str">
            <v xml:space="preserve">           z. Otros programas</v>
          </cell>
        </row>
        <row r="79">
          <cell r="D79" t="str">
            <v>0204</v>
          </cell>
          <cell r="E79" t="str">
            <v xml:space="preserve">      4. Servicios públicos domiciliarios </v>
          </cell>
        </row>
        <row r="80">
          <cell r="D80" t="str">
            <v>020401</v>
          </cell>
          <cell r="E80" t="str">
            <v xml:space="preserve">            a. Optimización en la prestación de los servicios públicos</v>
          </cell>
        </row>
        <row r="81">
          <cell r="D81" t="str">
            <v>020402</v>
          </cell>
          <cell r="E81" t="str">
            <v xml:space="preserve">            b. Reestructuración  de empresas de servicios públicos</v>
          </cell>
        </row>
        <row r="82">
          <cell r="D82" t="str">
            <v>020403</v>
          </cell>
          <cell r="E82" t="str">
            <v xml:space="preserve">            c. Esquema de tarifas y subsidios</v>
          </cell>
        </row>
        <row r="83">
          <cell r="D83" t="str">
            <v>020499</v>
          </cell>
          <cell r="E83" t="str">
            <v xml:space="preserve">            z. Otros programas</v>
          </cell>
        </row>
        <row r="84">
          <cell r="D84" t="str">
            <v>0205</v>
          </cell>
          <cell r="E84" t="str">
            <v xml:space="preserve">      5. Ciencia, tecnología e innovación </v>
          </cell>
        </row>
        <row r="85">
          <cell r="D85" t="str">
            <v>020501</v>
          </cell>
          <cell r="E85" t="str">
            <v xml:space="preserve">            a. Promoción de la investigación</v>
          </cell>
        </row>
        <row r="86">
          <cell r="D86" t="str">
            <v>020502</v>
          </cell>
          <cell r="E86" t="str">
            <v xml:space="preserve">            b. Fortalecimiento de la capacidad institucional</v>
          </cell>
        </row>
        <row r="87">
          <cell r="D87" t="str">
            <v>020503</v>
          </cell>
          <cell r="E87" t="str">
            <v xml:space="preserve">            c. Estímulo a la innovación y al desarrollo tecnológico</v>
          </cell>
        </row>
        <row r="88">
          <cell r="D88" t="str">
            <v>020504</v>
          </cell>
          <cell r="E88" t="str">
            <v xml:space="preserve">            d. Capacitación en investigación y desarrollo en áreas estratégicas </v>
          </cell>
        </row>
        <row r="89">
          <cell r="D89" t="str">
            <v>020505</v>
          </cell>
          <cell r="E89" t="str">
            <v xml:space="preserve">            e. Fortalecimiento de la capacidad regional de ciencia y tecnología </v>
          </cell>
        </row>
        <row r="90">
          <cell r="D90" t="str">
            <v>020506</v>
          </cell>
          <cell r="E90" t="str">
            <v xml:space="preserve">            f.  Apropiación social de la ciencia y la tecnología</v>
          </cell>
        </row>
        <row r="91">
          <cell r="D91" t="str">
            <v>020507</v>
          </cell>
          <cell r="E91" t="str">
            <v xml:space="preserve">            g.  Internacionalización</v>
          </cell>
        </row>
        <row r="92">
          <cell r="D92" t="str">
            <v>020599</v>
          </cell>
          <cell r="E92" t="str">
            <v xml:space="preserve">            z. Otros programas</v>
          </cell>
        </row>
        <row r="93">
          <cell r="D93" t="str">
            <v>0206</v>
          </cell>
          <cell r="E93" t="str">
            <v xml:space="preserve">      6. Competitividad y desarrollo </v>
          </cell>
        </row>
        <row r="94">
          <cell r="D94" t="str">
            <v>020601</v>
          </cell>
          <cell r="E94" t="str">
            <v xml:space="preserve">            a. Eliminación de trámites y coordinación de iniciativas </v>
          </cell>
        </row>
        <row r="95">
          <cell r="D95" t="str">
            <v>020602</v>
          </cell>
          <cell r="E95" t="str">
            <v xml:space="preserve">            b. Papel de coordinación del Estado</v>
          </cell>
        </row>
        <row r="96">
          <cell r="D96" t="str">
            <v>020603</v>
          </cell>
          <cell r="E96" t="str">
            <v xml:space="preserve">            c. Propiedad intelectual</v>
          </cell>
        </row>
        <row r="97">
          <cell r="D97" t="str">
            <v>020604</v>
          </cell>
          <cell r="E97" t="str">
            <v xml:space="preserve">            d. Agenda de Conectividad</v>
          </cell>
        </row>
        <row r="98">
          <cell r="D98" t="str">
            <v>020605</v>
          </cell>
          <cell r="E98" t="str">
            <v xml:space="preserve">            e. Biotecnología</v>
          </cell>
        </row>
        <row r="99">
          <cell r="D99" t="str">
            <v>020606</v>
          </cell>
          <cell r="E99" t="str">
            <v xml:space="preserve">            f. Turismo</v>
          </cell>
        </row>
        <row r="100">
          <cell r="D100" t="str">
            <v>020607</v>
          </cell>
          <cell r="E100" t="str">
            <v xml:space="preserve">            g. Eficiencia de los mercados</v>
          </cell>
        </row>
        <row r="101">
          <cell r="D101" t="str">
            <v>020608</v>
          </cell>
          <cell r="E101" t="str">
            <v xml:space="preserve">            h. Acceso a tecnologías de la información y las comunicaciones</v>
          </cell>
        </row>
        <row r="102">
          <cell r="D102" t="str">
            <v>020699</v>
          </cell>
          <cell r="E102" t="str">
            <v xml:space="preserve">            z. Otros programas</v>
          </cell>
        </row>
        <row r="103">
          <cell r="D103" t="str">
            <v>0207</v>
          </cell>
          <cell r="E103" t="str">
            <v xml:space="preserve">      7. Política de relaciones exteriores y cooperación internacional</v>
          </cell>
        </row>
        <row r="104">
          <cell r="D104" t="str">
            <v>020701</v>
          </cell>
          <cell r="E104" t="str">
            <v xml:space="preserve">           a. Integración comercial </v>
          </cell>
        </row>
        <row r="105">
          <cell r="D105" t="str">
            <v>020702</v>
          </cell>
          <cell r="E105" t="str">
            <v xml:space="preserve">           b. Ley de Preferencias Arancelarias Andinas y de Erradicación de Drogas</v>
          </cell>
        </row>
        <row r="106">
          <cell r="D106" t="str">
            <v>020703</v>
          </cell>
          <cell r="E106" t="str">
            <v xml:space="preserve">           c. Inversión extranjera</v>
          </cell>
        </row>
        <row r="107">
          <cell r="D107" t="str">
            <v>020704</v>
          </cell>
          <cell r="E107" t="str">
            <v xml:space="preserve">           d.  Promoción de las exportaciones agrícolas</v>
          </cell>
        </row>
        <row r="108">
          <cell r="D108" t="str">
            <v>020705</v>
          </cell>
          <cell r="E108" t="str">
            <v xml:space="preserve">           e.  Regionalización de la oferta exportable y desarrollo de una cultura exportadora</v>
          </cell>
        </row>
        <row r="109">
          <cell r="D109" t="str">
            <v>020799</v>
          </cell>
          <cell r="E109" t="str">
            <v xml:space="preserve">            z. Otros programas</v>
          </cell>
        </row>
        <row r="110">
          <cell r="D110" t="str">
            <v>0208</v>
          </cell>
          <cell r="E110" t="str">
            <v xml:space="preserve">      8. Sostenibilidad Ambiental </v>
          </cell>
        </row>
        <row r="111">
          <cell r="D111" t="str">
            <v>020801</v>
          </cell>
          <cell r="E111" t="str">
            <v xml:space="preserve">           a. Conservación y uso sostenible de bienes y servicios ambientales </v>
          </cell>
        </row>
        <row r="112">
          <cell r="D112" t="str">
            <v>020802</v>
          </cell>
          <cell r="E112" t="str">
            <v xml:space="preserve">           b. Manejo integral del agua</v>
          </cell>
        </row>
        <row r="113">
          <cell r="D113" t="str">
            <v>020803</v>
          </cell>
          <cell r="E113" t="str">
            <v xml:space="preserve">           c. Generación de ingresos y "empleo verde" </v>
          </cell>
        </row>
        <row r="114">
          <cell r="D114" t="str">
            <v>020804</v>
          </cell>
          <cell r="E114" t="str">
            <v xml:space="preserve">           d. Sostenibilidad ambiental de la producción nacional</v>
          </cell>
        </row>
        <row r="115">
          <cell r="D115" t="str">
            <v>020805</v>
          </cell>
          <cell r="E115" t="str">
            <v xml:space="preserve">           e. Planificación y administración eficiente del medio ambiente</v>
          </cell>
        </row>
        <row r="116">
          <cell r="D116" t="str">
            <v>020899</v>
          </cell>
          <cell r="E116" t="str">
            <v xml:space="preserve">            z. Otros programas</v>
          </cell>
        </row>
        <row r="117">
          <cell r="D117" t="str">
            <v>0209</v>
          </cell>
          <cell r="E117" t="str">
            <v xml:space="preserve">      9. Generación de empleo </v>
          </cell>
        </row>
        <row r="118">
          <cell r="D118" t="str">
            <v>020901</v>
          </cell>
          <cell r="E118" t="str">
            <v xml:space="preserve">           a. Reforma a la empleabilidad</v>
          </cell>
        </row>
        <row r="119">
          <cell r="D119" t="str">
            <v>020902</v>
          </cell>
          <cell r="E119" t="str">
            <v xml:space="preserve">           b. Programa de apoyo directo al empleo</v>
          </cell>
        </row>
        <row r="120">
          <cell r="D120" t="str">
            <v>020903</v>
          </cell>
          <cell r="E120" t="str">
            <v xml:space="preserve">           c. Sistema de protección al cesante</v>
          </cell>
        </row>
        <row r="121">
          <cell r="D121" t="str">
            <v>020904</v>
          </cell>
          <cell r="E121" t="str">
            <v xml:space="preserve">           d. Fortalecimiento de la capacitación</v>
          </cell>
        </row>
        <row r="122">
          <cell r="D122" t="str">
            <v>020999</v>
          </cell>
          <cell r="E122" t="str">
            <v xml:space="preserve">            z. Otros programas</v>
          </cell>
        </row>
        <row r="123">
          <cell r="D123" t="str">
            <v>0290</v>
          </cell>
          <cell r="E123" t="str">
            <v xml:space="preserve">      90.  Fortalecimiento institucional</v>
          </cell>
        </row>
        <row r="124">
          <cell r="D124" t="str">
            <v>029001</v>
          </cell>
          <cell r="E124" t="str">
            <v xml:space="preserve">           a. Adecuación de infraestructura</v>
          </cell>
        </row>
        <row r="125">
          <cell r="D125" t="str">
            <v>029002</v>
          </cell>
          <cell r="E125" t="str">
            <v xml:space="preserve">           b. Capacitación y asistencia técnica</v>
          </cell>
        </row>
        <row r="126">
          <cell r="D126" t="str">
            <v>029003</v>
          </cell>
          <cell r="E126" t="str">
            <v xml:space="preserve">           c. Sistemas de información</v>
          </cell>
        </row>
        <row r="127">
          <cell r="D127" t="str">
            <v>029004</v>
          </cell>
          <cell r="E127" t="str">
            <v xml:space="preserve">           d. Otros</v>
          </cell>
        </row>
        <row r="128">
          <cell r="D128" t="str">
            <v>0210</v>
          </cell>
          <cell r="E128" t="str">
            <v xml:space="preserve">      99. Otros Impulsar el crecimiento económico sostenible y la generación de empleo</v>
          </cell>
        </row>
        <row r="129">
          <cell r="D129" t="str">
            <v>03</v>
          </cell>
          <cell r="E129" t="str">
            <v>III. CONSTRUIR EQUIDAD SOCIAL</v>
          </cell>
        </row>
        <row r="130">
          <cell r="D130" t="str">
            <v>0301</v>
          </cell>
          <cell r="E130" t="str">
            <v xml:space="preserve">      1. Revolución educativa</v>
          </cell>
        </row>
        <row r="131">
          <cell r="D131" t="str">
            <v>030101</v>
          </cell>
          <cell r="E131" t="str">
            <v xml:space="preserve">           a. Ampliar la cobertura en educación preescolar, básica, media y superior</v>
          </cell>
        </row>
        <row r="132">
          <cell r="D132" t="str">
            <v>030102</v>
          </cell>
          <cell r="E132" t="str">
            <v xml:space="preserve">           b. Mejorar la calidad de la educación  preescolar, básica, media y superior</v>
          </cell>
        </row>
        <row r="133">
          <cell r="D133" t="str">
            <v>030103</v>
          </cell>
          <cell r="E133" t="str">
            <v xml:space="preserve">           c. Mejorar la eficiencia del sector educativo</v>
          </cell>
        </row>
        <row r="134">
          <cell r="D134" t="str">
            <v>030199</v>
          </cell>
          <cell r="E134" t="str">
            <v xml:space="preserve">            z. Otros programas</v>
          </cell>
        </row>
        <row r="135">
          <cell r="D135" t="str">
            <v>0302</v>
          </cell>
          <cell r="E135" t="str">
            <v xml:space="preserve">      2. Ampliación y mejoramiento de la protección y la seguridad social </v>
          </cell>
        </row>
        <row r="136">
          <cell r="D136" t="str">
            <v>030201</v>
          </cell>
          <cell r="E136" t="str">
            <v xml:space="preserve">           a. Fortalecer el aseguramiento</v>
          </cell>
        </row>
        <row r="137">
          <cell r="D137" t="str">
            <v>030202</v>
          </cell>
          <cell r="E137" t="str">
            <v xml:space="preserve">           b. Garantizar sontenibilidad financiera del SGSSS</v>
          </cell>
        </row>
        <row r="138">
          <cell r="D138" t="str">
            <v>030203</v>
          </cell>
          <cell r="E138" t="str">
            <v xml:space="preserve">           c. Mejorar el acceso y la prestación de servicios de salud en el SGSSS</v>
          </cell>
        </row>
        <row r="139">
          <cell r="D139" t="str">
            <v>030204</v>
          </cell>
          <cell r="E139" t="str">
            <v xml:space="preserve">           d. Acciones prioritarias en salud pública</v>
          </cell>
        </row>
        <row r="140">
          <cell r="D140" t="str">
            <v>030205</v>
          </cell>
          <cell r="E140" t="str">
            <v xml:space="preserve">           e. Protección a la familia, la infancia y la juventud</v>
          </cell>
        </row>
        <row r="141">
          <cell r="D141" t="str">
            <v>030206</v>
          </cell>
          <cell r="E141" t="str">
            <v xml:space="preserve">           f. Programas especiales</v>
          </cell>
        </row>
        <row r="142">
          <cell r="D142" t="str">
            <v>030207</v>
          </cell>
          <cell r="E142" t="str">
            <v xml:space="preserve">           g. Programas de apoyo a la mujer</v>
          </cell>
        </row>
        <row r="143">
          <cell r="D143" t="str">
            <v>030208</v>
          </cell>
          <cell r="E143" t="str">
            <v xml:space="preserve">           h. Articulación de los programas de asistencia y protección social</v>
          </cell>
        </row>
        <row r="144">
          <cell r="D144" t="str">
            <v>030299</v>
          </cell>
          <cell r="E144" t="str">
            <v xml:space="preserve">            z. Otros programas</v>
          </cell>
        </row>
        <row r="145">
          <cell r="D145" t="str">
            <v>0303</v>
          </cell>
          <cell r="E145" t="str">
            <v xml:space="preserve">      3. Impulso a la economía solidaria</v>
          </cell>
        </row>
        <row r="146">
          <cell r="D146" t="str">
            <v>030301</v>
          </cell>
          <cell r="E146" t="str">
            <v xml:space="preserve">           a. Marco institucional y reglas de juego claras</v>
          </cell>
        </row>
        <row r="147">
          <cell r="D147" t="str">
            <v>030302</v>
          </cell>
          <cell r="E147" t="str">
            <v xml:space="preserve">           b. Promoción del desarrollo socioeconómico de las organizaciones de la economía solidaria</v>
          </cell>
        </row>
        <row r="148">
          <cell r="D148" t="str">
            <v>030303</v>
          </cell>
          <cell r="E148" t="str">
            <v xml:space="preserve">           c. Estímulo a la creación de nuevas organizaciones de economía solidaria</v>
          </cell>
        </row>
        <row r="149">
          <cell r="D149" t="str">
            <v>03039</v>
          </cell>
          <cell r="E149" t="str">
            <v xml:space="preserve">            z. Otros programas</v>
          </cell>
        </row>
        <row r="150">
          <cell r="D150" t="str">
            <v>0304</v>
          </cell>
          <cell r="E150" t="str">
            <v xml:space="preserve">      4. Manejo social del campo</v>
          </cell>
        </row>
        <row r="151">
          <cell r="D151" t="str">
            <v>030401</v>
          </cell>
          <cell r="E151" t="str">
            <v xml:space="preserve">           a. Acceso a infraestructura rural y vivienda</v>
          </cell>
        </row>
        <row r="152">
          <cell r="D152" t="str">
            <v>030402</v>
          </cell>
          <cell r="E152" t="str">
            <v xml:space="preserve">           b. Seguridad Alimentaria</v>
          </cell>
        </row>
        <row r="153">
          <cell r="D153" t="str">
            <v>030403</v>
          </cell>
          <cell r="E153" t="str">
            <v xml:space="preserve">           c. Alianzas productivas</v>
          </cell>
        </row>
        <row r="154">
          <cell r="D154" t="str">
            <v>030404</v>
          </cell>
          <cell r="E154" t="str">
            <v xml:space="preserve">           d. Desarrollo científico y tecnológico para el campo</v>
          </cell>
        </row>
        <row r="155">
          <cell r="D155" t="str">
            <v>030405</v>
          </cell>
          <cell r="E155" t="str">
            <v xml:space="preserve">           e. Acceso a factores productivos y financieros</v>
          </cell>
        </row>
        <row r="156">
          <cell r="D156" t="str">
            <v>030499</v>
          </cell>
          <cell r="E156" t="str">
            <v xml:space="preserve">            z. Otros programas</v>
          </cell>
        </row>
        <row r="157">
          <cell r="D157" t="str">
            <v>0305</v>
          </cell>
          <cell r="E157" t="str">
            <v xml:space="preserve">       5. Capitalismo social en servicios públicos</v>
          </cell>
        </row>
        <row r="158">
          <cell r="D158" t="str">
            <v>030501</v>
          </cell>
          <cell r="E158" t="str">
            <v xml:space="preserve">           a. Esquemas asociativos y Mipymes para la prestación de servicios locales</v>
          </cell>
        </row>
        <row r="159">
          <cell r="D159" t="str">
            <v>030502</v>
          </cell>
          <cell r="E159" t="str">
            <v xml:space="preserve">           b. Promoción de la participación ciudadana</v>
          </cell>
        </row>
        <row r="160">
          <cell r="D160" t="str">
            <v>030599</v>
          </cell>
          <cell r="E160" t="str">
            <v xml:space="preserve">            z. Otros programas</v>
          </cell>
        </row>
        <row r="161">
          <cell r="D161" t="str">
            <v>0306</v>
          </cell>
          <cell r="E161" t="str">
            <v xml:space="preserve">      6. Desarrollo de las micro, pequeñas y medianas empresas (Mipymes)</v>
          </cell>
        </row>
        <row r="162">
          <cell r="D162" t="str">
            <v>030601</v>
          </cell>
          <cell r="E162" t="str">
            <v xml:space="preserve">           a. Acceso al financiamiento</v>
          </cell>
        </row>
        <row r="163">
          <cell r="D163" t="str">
            <v>030602</v>
          </cell>
          <cell r="E163" t="str">
            <v xml:space="preserve">           b. Instrumentos de apoyo no financieros</v>
          </cell>
        </row>
        <row r="164">
          <cell r="D164" t="str">
            <v>030699</v>
          </cell>
          <cell r="E164" t="str">
            <v xml:space="preserve">            z. Otros programas</v>
          </cell>
        </row>
        <row r="165">
          <cell r="D165" t="str">
            <v>0307</v>
          </cell>
          <cell r="E165" t="str">
            <v xml:space="preserve">      7. Calidad de vida urbana</v>
          </cell>
        </row>
        <row r="166">
          <cell r="D166" t="str">
            <v>030701</v>
          </cell>
          <cell r="E166" t="str">
            <v xml:space="preserve">           a. Política habitacional</v>
          </cell>
        </row>
        <row r="167">
          <cell r="D167" t="str">
            <v>030702</v>
          </cell>
          <cell r="E167" t="str">
            <v xml:space="preserve">           b. Información para la gestión urbana</v>
          </cell>
        </row>
        <row r="168">
          <cell r="D168" t="str">
            <v>030703</v>
          </cell>
          <cell r="E168" t="str">
            <v xml:space="preserve">           c. Ordenamiento territorial y evaluación ambiental estratégica</v>
          </cell>
        </row>
        <row r="169">
          <cell r="D169" t="str">
            <v>030704</v>
          </cell>
          <cell r="E169" t="str">
            <v xml:space="preserve">           d. Asentamiento humano y entorno urbano</v>
          </cell>
        </row>
        <row r="170">
          <cell r="D170" t="str">
            <v>030705</v>
          </cell>
          <cell r="E170" t="str">
            <v xml:space="preserve">           e.  Estímulo a la innovación y al desarrollo tecnológico</v>
          </cell>
        </row>
        <row r="171">
          <cell r="D171" t="str">
            <v>030706</v>
          </cell>
          <cell r="E171" t="str">
            <v xml:space="preserve">           f.  Atención a población desplazada por la violencia a causa del conflicto interno</v>
          </cell>
        </row>
        <row r="172">
          <cell r="D172" t="str">
            <v>030799</v>
          </cell>
          <cell r="E172" t="str">
            <v xml:space="preserve">            z. Otros programas</v>
          </cell>
        </row>
        <row r="173">
          <cell r="D173" t="str">
            <v>0308</v>
          </cell>
          <cell r="E173" t="str">
            <v xml:space="preserve">      8. Prevención y mitigación de riesgos naturales</v>
          </cell>
        </row>
        <row r="174">
          <cell r="D174" t="str">
            <v>030801</v>
          </cell>
          <cell r="E174" t="str">
            <v xml:space="preserve">           a. Profundización del conocimiento en riesgos naturales y su divulgación</v>
          </cell>
        </row>
        <row r="175">
          <cell r="D175" t="str">
            <v>030802</v>
          </cell>
          <cell r="E175" t="str">
            <v xml:space="preserve">           b. Inclusión de la prevención y mitigación de riesgos en la planificación y la inversión territorial y sectorial</v>
          </cell>
        </row>
        <row r="176">
          <cell r="D176" t="str">
            <v>030803</v>
          </cell>
          <cell r="E176" t="str">
            <v xml:space="preserve">           c. Reducción de la vulnerabilidad financiera del Gobierno ante desastres</v>
          </cell>
        </row>
        <row r="177">
          <cell r="D177" t="str">
            <v>030899</v>
          </cell>
          <cell r="E177" t="str">
            <v xml:space="preserve">            z. Otros programas</v>
          </cell>
        </row>
        <row r="178">
          <cell r="D178" t="str">
            <v>0309</v>
          </cell>
          <cell r="E178" t="str">
            <v xml:space="preserve">      9. Fortalecimiento de grupos étnicos</v>
          </cell>
        </row>
        <row r="179">
          <cell r="D179" t="str">
            <v>030901</v>
          </cell>
          <cell r="E179" t="str">
            <v xml:space="preserve">           a. Indígenas</v>
          </cell>
        </row>
        <row r="180">
          <cell r="D180" t="str">
            <v>030902</v>
          </cell>
          <cell r="E180" t="str">
            <v xml:space="preserve">           b. Afrocolombianos</v>
          </cell>
        </row>
        <row r="181">
          <cell r="D181" t="str">
            <v>030903</v>
          </cell>
          <cell r="E181" t="str">
            <v xml:space="preserve">           c. Raizales de San Andrés, Providencia y Santa Catalina</v>
          </cell>
        </row>
        <row r="182">
          <cell r="D182" t="str">
            <v>030904</v>
          </cell>
          <cell r="E182" t="str">
            <v xml:space="preserve">           d.  Room (Gitano)</v>
          </cell>
        </row>
        <row r="183">
          <cell r="D183" t="str">
            <v>030999</v>
          </cell>
          <cell r="E183" t="str">
            <v xml:space="preserve">            z. Otros programas</v>
          </cell>
        </row>
        <row r="184">
          <cell r="D184" t="str">
            <v>0310</v>
          </cell>
          <cell r="E184" t="str">
            <v xml:space="preserve">      10. Mujeres constructoras de paz y desarrollo</v>
          </cell>
        </row>
        <row r="185">
          <cell r="D185" t="str">
            <v>031090</v>
          </cell>
          <cell r="E185" t="str">
            <v xml:space="preserve">           z. Programas varios</v>
          </cell>
        </row>
        <row r="186">
          <cell r="D186" t="str">
            <v>0311</v>
          </cell>
          <cell r="E186" t="str">
            <v xml:space="preserve">      11. Apoyo, promoción y fomento al deporte, la recreación física y la educación física.</v>
          </cell>
        </row>
        <row r="187">
          <cell r="D187" t="str">
            <v>031190</v>
          </cell>
          <cell r="E187" t="str">
            <v xml:space="preserve">           z. Programas varios</v>
          </cell>
        </row>
        <row r="188">
          <cell r="D188" t="str">
            <v>0390</v>
          </cell>
          <cell r="E188" t="str">
            <v xml:space="preserve">      90.  Fortalecimiento institucional</v>
          </cell>
        </row>
        <row r="189">
          <cell r="D189" t="str">
            <v>039001</v>
          </cell>
          <cell r="E189" t="str">
            <v xml:space="preserve">           a. Adecuación de infraestructura</v>
          </cell>
        </row>
        <row r="190">
          <cell r="D190" t="str">
            <v>039002</v>
          </cell>
          <cell r="E190" t="str">
            <v xml:space="preserve">           b. Capacitación y asistencia técnica</v>
          </cell>
        </row>
        <row r="191">
          <cell r="D191" t="str">
            <v>039003</v>
          </cell>
          <cell r="E191" t="str">
            <v xml:space="preserve">           c. Sistemas de información</v>
          </cell>
        </row>
        <row r="192">
          <cell r="D192" t="str">
            <v>039004</v>
          </cell>
          <cell r="E192" t="str">
            <v xml:space="preserve">           d. Otros</v>
          </cell>
        </row>
        <row r="193">
          <cell r="D193" t="str">
            <v>0310</v>
          </cell>
          <cell r="E193" t="str">
            <v xml:space="preserve">      99. Otros Construir equidad social </v>
          </cell>
        </row>
        <row r="194">
          <cell r="D194" t="str">
            <v>04</v>
          </cell>
          <cell r="E194" t="str">
            <v>IV.   LA RENOVACION DE LA ADMINISTRACION PUBLICA</v>
          </cell>
        </row>
        <row r="195">
          <cell r="D195" t="str">
            <v>0401</v>
          </cell>
          <cell r="E195" t="str">
            <v xml:space="preserve">      1. Fortalecimiento de la participación ciudadana</v>
          </cell>
        </row>
        <row r="196">
          <cell r="D196" t="str">
            <v>040190</v>
          </cell>
          <cell r="E196" t="str">
            <v xml:space="preserve">           z. Programas varios</v>
          </cell>
        </row>
        <row r="197">
          <cell r="D197" t="str">
            <v>0402</v>
          </cell>
          <cell r="E197" t="str">
            <v xml:space="preserve">      2. Una nueva cultura de gestión de lo público</v>
          </cell>
        </row>
        <row r="198">
          <cell r="D198" t="str">
            <v>040290</v>
          </cell>
          <cell r="E198" t="str">
            <v xml:space="preserve">           z. Programas varios</v>
          </cell>
        </row>
        <row r="199">
          <cell r="D199" t="str">
            <v>0403</v>
          </cell>
          <cell r="E199" t="str">
            <v xml:space="preserve">      3. Avance en la descentralización y el desarrollo  territorial</v>
          </cell>
        </row>
        <row r="200">
          <cell r="D200" t="str">
            <v>040390</v>
          </cell>
          <cell r="E200" t="str">
            <v xml:space="preserve">           z. Programas varios</v>
          </cell>
        </row>
        <row r="201">
          <cell r="D201" t="str">
            <v>0490</v>
          </cell>
          <cell r="E201" t="str">
            <v xml:space="preserve">      90.  Fortalecimiento institucional</v>
          </cell>
        </row>
        <row r="202">
          <cell r="D202" t="str">
            <v>049001</v>
          </cell>
          <cell r="E202" t="str">
            <v xml:space="preserve">           a. Adecuación de infraestructura</v>
          </cell>
        </row>
        <row r="203">
          <cell r="D203" t="str">
            <v>049002</v>
          </cell>
          <cell r="E203" t="str">
            <v xml:space="preserve">           b. Capacitación y asistencia técnica</v>
          </cell>
        </row>
        <row r="204">
          <cell r="D204" t="str">
            <v>049003</v>
          </cell>
          <cell r="E204" t="str">
            <v xml:space="preserve">           c. Sistemas de información</v>
          </cell>
        </row>
        <row r="205">
          <cell r="D205" t="str">
            <v>049004</v>
          </cell>
          <cell r="E205" t="str">
            <v xml:space="preserve">           d. Otros</v>
          </cell>
        </row>
        <row r="206">
          <cell r="D206" t="str">
            <v>0499</v>
          </cell>
          <cell r="E206" t="str">
            <v>99. Otras estrategias renovacion</v>
          </cell>
        </row>
        <row r="207">
          <cell r="D207" t="str">
            <v>049990</v>
          </cell>
          <cell r="E207" t="str">
            <v xml:space="preserve">           z. Programas varios</v>
          </cell>
        </row>
        <row r="208">
          <cell r="D208" t="str">
            <v>05</v>
          </cell>
          <cell r="E208" t="str">
            <v>V.   Entorno macroeconómico</v>
          </cell>
        </row>
        <row r="209">
          <cell r="D209" t="str">
            <v>0501</v>
          </cell>
          <cell r="E209" t="str">
            <v>1. Crecimiento económico 2002-2006</v>
          </cell>
        </row>
        <row r="210">
          <cell r="D210" t="str">
            <v>050190</v>
          </cell>
          <cell r="E210" t="str">
            <v xml:space="preserve">           z. Programas varios</v>
          </cell>
        </row>
        <row r="211">
          <cell r="D211" t="str">
            <v>0502</v>
          </cell>
          <cell r="E211" t="str">
            <v>2. Proyecciones del PIB por ramas de actividad económica 2002-2006</v>
          </cell>
        </row>
        <row r="212">
          <cell r="D212" t="str">
            <v>050290</v>
          </cell>
          <cell r="E212" t="str">
            <v xml:space="preserve">           z. Programas varios</v>
          </cell>
        </row>
        <row r="213">
          <cell r="D213" t="str">
            <v>0503</v>
          </cell>
          <cell r="E213" t="str">
            <v>3. Proyecciones de demanda 2002-2006</v>
          </cell>
        </row>
        <row r="214">
          <cell r="D214" t="str">
            <v>050390</v>
          </cell>
          <cell r="E214" t="str">
            <v xml:space="preserve">           z. Programas varios</v>
          </cell>
        </row>
        <row r="215">
          <cell r="D215" t="str">
            <v>0504</v>
          </cell>
          <cell r="E215" t="str">
            <v>4. Proyecciones de la Cuenta Corriente 2002-2006</v>
          </cell>
        </row>
        <row r="216">
          <cell r="D216" t="str">
            <v>050490</v>
          </cell>
          <cell r="E216" t="str">
            <v xml:space="preserve">           z. Programas varios</v>
          </cell>
        </row>
        <row r="217">
          <cell r="D217" t="str">
            <v>0505</v>
          </cell>
          <cell r="E217" t="str">
            <v>5. Proyecciones fiscales y sostenibilidad de la deuda</v>
          </cell>
        </row>
        <row r="218">
          <cell r="D218" t="str">
            <v>050590</v>
          </cell>
          <cell r="E218" t="str">
            <v xml:space="preserve">           z. Programas varios</v>
          </cell>
        </row>
        <row r="219">
          <cell r="D219" t="str">
            <v>0506</v>
          </cell>
          <cell r="E219" t="str">
            <v>6. Proyecciones de ahorro e inversión</v>
          </cell>
        </row>
        <row r="220">
          <cell r="D220" t="str">
            <v>050690</v>
          </cell>
          <cell r="E220" t="str">
            <v xml:space="preserve">           z. Programas varios</v>
          </cell>
        </row>
        <row r="221">
          <cell r="D221" t="str">
            <v>90</v>
          </cell>
          <cell r="E221" t="str">
            <v xml:space="preserve">    OTROS OBJETIVOS</v>
          </cell>
        </row>
        <row r="222">
          <cell r="D222" t="str">
            <v>9099</v>
          </cell>
          <cell r="E222" t="str">
            <v xml:space="preserve">         99. Otras estrategias</v>
          </cell>
        </row>
        <row r="223">
          <cell r="D223" t="str">
            <v>909990</v>
          </cell>
          <cell r="E223" t="str">
            <v xml:space="preserve">               z. Otros programas/políticas</v>
          </cell>
        </row>
        <row r="224">
          <cell r="E224" t="str">
            <v>99. No clasificado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jemplo"/>
      <sheetName val="ACCION SOCIAL"/>
      <sheetName val="EDUCACIÓN"/>
      <sheetName val="PLANEACION"/>
      <sheetName val="PRESIDENCIA"/>
      <sheetName val="PROTECCIÓN"/>
      <sheetName val="HACIENDA"/>
      <sheetName val="CULTURA"/>
      <sheetName val="DANSOCIAL"/>
      <sheetName val="DEFENSA"/>
      <sheetName val="JUSTICIA "/>
      <sheetName val="MINAS"/>
      <sheetName val="AGROPECUARIO"/>
      <sheetName val="TRANSPORTE"/>
      <sheetName val="COMUNICACIONES"/>
      <sheetName val="AMBIENTE"/>
      <sheetName val="COMERCIO"/>
      <sheetName val="ESTADISTICAS"/>
      <sheetName val="CONGRESO"/>
      <sheetName val="REL.EXTERIORES"/>
      <sheetName val="ORGANISMOS DE CONTROL"/>
      <sheetName val="FUNPUBLICA"/>
    </sheetNames>
    <sheetDataSet>
      <sheetData sheetId="0">
        <row r="31">
          <cell r="A31" t="str">
            <v>Cooperación</v>
          </cell>
        </row>
        <row r="32">
          <cell r="A32" t="str">
            <v>Entidades Terrioriales</v>
          </cell>
        </row>
        <row r="33">
          <cell r="A33" t="str">
            <v>Regalías Directas</v>
          </cell>
        </row>
        <row r="34">
          <cell r="A34" t="str">
            <v>Sector Privado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Hoja2"/>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Cronograma de Inversión 2016"/>
      <sheetName val="Plan de Acción 2016"/>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09"/>
  <sheetViews>
    <sheetView tabSelected="1" workbookViewId="0">
      <selection activeCell="J15" sqref="J15"/>
    </sheetView>
  </sheetViews>
  <sheetFormatPr baseColWidth="10" defaultRowHeight="15"/>
  <cols>
    <col min="1" max="1" width="15.140625" style="305" customWidth="1"/>
    <col min="2" max="2" width="67.140625" style="310" customWidth="1"/>
    <col min="3" max="3" width="27.7109375" style="304" hidden="1" customWidth="1"/>
    <col min="4" max="4" width="17.7109375" style="304" hidden="1" customWidth="1"/>
    <col min="5" max="8" width="17.7109375" style="304" customWidth="1"/>
    <col min="9" max="9" width="14.85546875" style="305" customWidth="1"/>
    <col min="10" max="15" width="11.42578125" style="305" customWidth="1"/>
    <col min="16" max="252" width="11.42578125" style="304" customWidth="1"/>
  </cols>
  <sheetData>
    <row r="1" spans="2:252">
      <c r="B1" s="950" t="s">
        <v>1480</v>
      </c>
      <c r="C1" s="1203"/>
      <c r="D1" s="1203"/>
      <c r="E1" s="1203"/>
      <c r="F1" s="303"/>
      <c r="G1" s="303"/>
      <c r="H1" s="303"/>
      <c r="I1" s="304"/>
      <c r="J1" s="304"/>
      <c r="K1" s="304"/>
      <c r="L1" s="304"/>
      <c r="M1" s="304"/>
      <c r="N1" s="304"/>
      <c r="O1" s="304"/>
    </row>
    <row r="2" spans="2:252" ht="18.75" customHeight="1" thickBot="1">
      <c r="B2" s="950"/>
      <c r="C2" s="1203"/>
      <c r="D2" s="1203"/>
      <c r="E2" s="1203"/>
      <c r="F2" s="303"/>
      <c r="G2" s="303"/>
      <c r="H2" s="303"/>
    </row>
    <row r="3" spans="2:252" hidden="1">
      <c r="B3" s="951" t="s">
        <v>766</v>
      </c>
      <c r="C3" s="952"/>
      <c r="D3" s="303"/>
      <c r="E3" s="303"/>
      <c r="F3" s="303"/>
      <c r="G3" s="303"/>
      <c r="H3" s="303"/>
      <c r="I3" s="392"/>
    </row>
    <row r="4" spans="2:252">
      <c r="B4" s="1189" t="s">
        <v>748</v>
      </c>
      <c r="C4" s="1190" t="s">
        <v>749</v>
      </c>
      <c r="D4" s="1191"/>
      <c r="E4" s="1192" t="s">
        <v>749</v>
      </c>
      <c r="F4" s="303"/>
      <c r="G4" s="303"/>
      <c r="H4" s="303"/>
      <c r="I4" s="392"/>
    </row>
    <row r="5" spans="2:252" ht="20.25" customHeight="1">
      <c r="B5" s="306" t="s">
        <v>750</v>
      </c>
      <c r="C5" s="440">
        <f>'Subdirección CI'!N14</f>
        <v>0.5</v>
      </c>
      <c r="D5" s="1193">
        <v>0.5</v>
      </c>
      <c r="E5" s="1194">
        <v>0.75</v>
      </c>
      <c r="F5" s="303"/>
      <c r="G5" s="303"/>
      <c r="H5" s="303"/>
      <c r="I5" s="393"/>
    </row>
    <row r="6" spans="2:252" ht="14.25" customHeight="1">
      <c r="B6" s="306" t="s">
        <v>751</v>
      </c>
      <c r="C6" s="440">
        <v>1</v>
      </c>
      <c r="D6" s="1193">
        <v>1</v>
      </c>
      <c r="E6" s="1194">
        <v>1</v>
      </c>
      <c r="F6" s="303"/>
      <c r="G6" s="303"/>
      <c r="H6" s="303"/>
      <c r="I6" s="393"/>
    </row>
    <row r="7" spans="2:252" ht="15" customHeight="1">
      <c r="B7" s="306" t="s">
        <v>752</v>
      </c>
      <c r="C7" s="441" t="s">
        <v>435</v>
      </c>
      <c r="D7" s="1195">
        <v>0</v>
      </c>
      <c r="E7" s="1194">
        <v>0.89</v>
      </c>
      <c r="F7" s="307"/>
      <c r="G7" s="307"/>
      <c r="H7" s="307"/>
      <c r="I7" s="396"/>
    </row>
    <row r="8" spans="2:252" ht="17.25" customHeight="1">
      <c r="B8" s="306" t="s">
        <v>753</v>
      </c>
      <c r="C8" s="441">
        <v>1</v>
      </c>
      <c r="D8" s="1195">
        <v>1</v>
      </c>
      <c r="E8" s="1194">
        <v>0.6</v>
      </c>
      <c r="F8" s="307"/>
      <c r="G8" s="307"/>
      <c r="H8" s="307"/>
      <c r="I8" s="394"/>
    </row>
    <row r="9" spans="2:252" ht="24" customHeight="1">
      <c r="B9" s="306" t="s">
        <v>754</v>
      </c>
      <c r="C9" s="441">
        <v>0.92</v>
      </c>
      <c r="D9" s="1195">
        <v>0.92</v>
      </c>
      <c r="E9" s="1194">
        <v>0.87</v>
      </c>
      <c r="F9" s="307"/>
      <c r="G9" s="307"/>
      <c r="H9" s="307"/>
      <c r="I9" s="39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5"/>
      <c r="CO9" s="305"/>
      <c r="CP9" s="305"/>
      <c r="CQ9" s="305"/>
      <c r="CR9" s="305"/>
      <c r="CS9" s="305"/>
      <c r="CT9" s="305"/>
      <c r="CU9" s="305"/>
      <c r="CV9" s="305"/>
      <c r="CW9" s="305"/>
      <c r="CX9" s="305"/>
      <c r="CY9" s="305"/>
      <c r="CZ9" s="305"/>
      <c r="DA9" s="305"/>
      <c r="DB9" s="305"/>
      <c r="DC9" s="305"/>
      <c r="DD9" s="305"/>
      <c r="DE9" s="305"/>
      <c r="DF9" s="305"/>
      <c r="DG9" s="305"/>
      <c r="DH9" s="305"/>
      <c r="DI9" s="305"/>
      <c r="DJ9" s="305"/>
      <c r="DK9" s="305"/>
      <c r="DL9" s="305"/>
      <c r="DM9" s="305"/>
      <c r="DN9" s="305"/>
      <c r="DO9" s="305"/>
      <c r="DP9" s="305"/>
      <c r="DQ9" s="305"/>
      <c r="DR9" s="305"/>
      <c r="DS9" s="305"/>
      <c r="DT9" s="305"/>
      <c r="DU9" s="305"/>
      <c r="DV9" s="305"/>
      <c r="DW9" s="305"/>
      <c r="DX9" s="305"/>
      <c r="DY9" s="305"/>
      <c r="DZ9" s="305"/>
      <c r="EA9" s="305"/>
      <c r="EB9" s="305"/>
      <c r="EC9" s="305"/>
      <c r="ED9" s="305"/>
      <c r="EE9" s="305"/>
      <c r="EF9" s="305"/>
      <c r="EG9" s="305"/>
      <c r="EH9" s="305"/>
      <c r="EI9" s="305"/>
      <c r="EJ9" s="305"/>
      <c r="EK9" s="305"/>
      <c r="EL9" s="305"/>
      <c r="EM9" s="305"/>
      <c r="EN9" s="305"/>
      <c r="EO9" s="305"/>
      <c r="EP9" s="305"/>
      <c r="EQ9" s="305"/>
      <c r="ER9" s="305"/>
      <c r="ES9" s="305"/>
      <c r="ET9" s="305"/>
      <c r="EU9" s="305"/>
      <c r="EV9" s="305"/>
      <c r="EW9" s="305"/>
      <c r="EX9" s="305"/>
      <c r="EY9" s="305"/>
      <c r="EZ9" s="305"/>
      <c r="FA9" s="305"/>
      <c r="FB9" s="305"/>
      <c r="FC9" s="305"/>
      <c r="FD9" s="305"/>
      <c r="FE9" s="305"/>
      <c r="FF9" s="305"/>
      <c r="FG9" s="305"/>
      <c r="FH9" s="305"/>
      <c r="FI9" s="305"/>
      <c r="FJ9" s="305"/>
      <c r="FK9" s="305"/>
      <c r="FL9" s="305"/>
      <c r="FM9" s="305"/>
      <c r="FN9" s="305"/>
      <c r="FO9" s="305"/>
      <c r="FP9" s="305"/>
      <c r="FQ9" s="305"/>
      <c r="FR9" s="305"/>
      <c r="FS9" s="305"/>
      <c r="FT9" s="305"/>
      <c r="FU9" s="305"/>
      <c r="FV9" s="305"/>
      <c r="FW9" s="305"/>
      <c r="FX9" s="305"/>
      <c r="FY9" s="305"/>
      <c r="FZ9" s="305"/>
      <c r="GA9" s="305"/>
      <c r="GB9" s="305"/>
      <c r="GC9" s="305"/>
      <c r="GD9" s="305"/>
      <c r="GE9" s="305"/>
      <c r="GF9" s="305"/>
      <c r="GG9" s="305"/>
      <c r="GH9" s="305"/>
      <c r="GI9" s="305"/>
      <c r="GJ9" s="305"/>
      <c r="GK9" s="305"/>
      <c r="GL9" s="305"/>
      <c r="GM9" s="305"/>
      <c r="GN9" s="305"/>
      <c r="GO9" s="305"/>
      <c r="GP9" s="305"/>
      <c r="GQ9" s="305"/>
      <c r="GR9" s="305"/>
      <c r="GS9" s="305"/>
      <c r="GT9" s="305"/>
      <c r="GU9" s="305"/>
      <c r="GV9" s="305"/>
      <c r="GW9" s="305"/>
      <c r="GX9" s="305"/>
      <c r="GY9" s="305"/>
      <c r="GZ9" s="305"/>
      <c r="HA9" s="305"/>
      <c r="HB9" s="305"/>
      <c r="HC9" s="305"/>
      <c r="HD9" s="305"/>
      <c r="HE9" s="305"/>
      <c r="HF9" s="305"/>
      <c r="HG9" s="305"/>
      <c r="HH9" s="305"/>
      <c r="HI9" s="305"/>
      <c r="HJ9" s="305"/>
      <c r="HK9" s="305"/>
      <c r="HL9" s="305"/>
      <c r="HM9" s="305"/>
      <c r="HN9" s="305"/>
      <c r="HO9" s="305"/>
      <c r="HP9" s="305"/>
      <c r="HQ9" s="305"/>
      <c r="HR9" s="305"/>
      <c r="HS9" s="305"/>
      <c r="HT9" s="305"/>
      <c r="HU9" s="305"/>
      <c r="HV9" s="305"/>
      <c r="HW9" s="305"/>
      <c r="HX9" s="305"/>
      <c r="HY9" s="305"/>
      <c r="HZ9" s="305"/>
      <c r="IA9" s="305"/>
      <c r="IB9" s="305"/>
      <c r="IC9" s="305"/>
      <c r="ID9" s="305"/>
      <c r="IE9" s="305"/>
      <c r="IF9" s="305"/>
      <c r="IG9" s="305"/>
      <c r="IH9" s="305"/>
      <c r="II9" s="305"/>
      <c r="IJ9" s="305"/>
      <c r="IK9" s="305"/>
      <c r="IL9" s="305"/>
      <c r="IM9" s="305"/>
      <c r="IN9" s="305"/>
      <c r="IO9" s="305"/>
      <c r="IP9" s="305"/>
      <c r="IQ9" s="305"/>
      <c r="IR9" s="305"/>
    </row>
    <row r="10" spans="2:252" ht="24.75" customHeight="1">
      <c r="B10" s="306" t="s">
        <v>755</v>
      </c>
      <c r="C10" s="441">
        <f>' informática modificado'!N59</f>
        <v>0.44</v>
      </c>
      <c r="D10" s="1195">
        <v>0.44</v>
      </c>
      <c r="E10" s="1194">
        <v>0.61499999999999999</v>
      </c>
      <c r="F10" s="307"/>
      <c r="G10" s="307"/>
      <c r="H10" s="307"/>
      <c r="I10" s="394"/>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5"/>
      <c r="CE10" s="305"/>
      <c r="CF10" s="305"/>
      <c r="CG10" s="305"/>
      <c r="CH10" s="305"/>
      <c r="CI10" s="305"/>
      <c r="CJ10" s="305"/>
      <c r="CK10" s="305"/>
      <c r="CL10" s="305"/>
      <c r="CM10" s="305"/>
      <c r="CN10" s="305"/>
      <c r="CO10" s="305"/>
      <c r="CP10" s="305"/>
      <c r="CQ10" s="305"/>
      <c r="CR10" s="305"/>
      <c r="CS10" s="305"/>
      <c r="CT10" s="305"/>
      <c r="CU10" s="305"/>
      <c r="CV10" s="305"/>
      <c r="CW10" s="305"/>
      <c r="CX10" s="305"/>
      <c r="CY10" s="305"/>
      <c r="CZ10" s="305"/>
      <c r="DA10" s="305"/>
      <c r="DB10" s="305"/>
      <c r="DC10" s="305"/>
      <c r="DD10" s="305"/>
      <c r="DE10" s="305"/>
      <c r="DF10" s="305"/>
      <c r="DG10" s="305"/>
      <c r="DH10" s="305"/>
      <c r="DI10" s="305"/>
      <c r="DJ10" s="305"/>
      <c r="DK10" s="305"/>
      <c r="DL10" s="305"/>
      <c r="DM10" s="305"/>
      <c r="DN10" s="305"/>
      <c r="DO10" s="305"/>
      <c r="DP10" s="305"/>
      <c r="DQ10" s="305"/>
      <c r="DR10" s="305"/>
      <c r="DS10" s="305"/>
      <c r="DT10" s="305"/>
      <c r="DU10" s="305"/>
      <c r="DV10" s="305"/>
      <c r="DW10" s="305"/>
      <c r="DX10" s="305"/>
      <c r="DY10" s="305"/>
      <c r="DZ10" s="305"/>
      <c r="EA10" s="305"/>
      <c r="EB10" s="305"/>
      <c r="EC10" s="305"/>
      <c r="ED10" s="305"/>
      <c r="EE10" s="305"/>
      <c r="EF10" s="305"/>
      <c r="EG10" s="305"/>
      <c r="EH10" s="305"/>
      <c r="EI10" s="305"/>
      <c r="EJ10" s="305"/>
      <c r="EK10" s="305"/>
      <c r="EL10" s="305"/>
      <c r="EM10" s="305"/>
      <c r="EN10" s="305"/>
      <c r="EO10" s="305"/>
      <c r="EP10" s="305"/>
      <c r="EQ10" s="305"/>
      <c r="ER10" s="305"/>
      <c r="ES10" s="305"/>
      <c r="ET10" s="305"/>
      <c r="EU10" s="305"/>
      <c r="EV10" s="305"/>
      <c r="EW10" s="305"/>
      <c r="EX10" s="305"/>
      <c r="EY10" s="305"/>
      <c r="EZ10" s="305"/>
      <c r="FA10" s="305"/>
      <c r="FB10" s="305"/>
      <c r="FC10" s="305"/>
      <c r="FD10" s="305"/>
      <c r="FE10" s="305"/>
      <c r="FF10" s="305"/>
      <c r="FG10" s="305"/>
      <c r="FH10" s="305"/>
      <c r="FI10" s="305"/>
      <c r="FJ10" s="305"/>
      <c r="FK10" s="305"/>
      <c r="FL10" s="305"/>
      <c r="FM10" s="305"/>
      <c r="FN10" s="305"/>
      <c r="FO10" s="305"/>
      <c r="FP10" s="305"/>
      <c r="FQ10" s="305"/>
      <c r="FR10" s="305"/>
      <c r="FS10" s="305"/>
      <c r="FT10" s="305"/>
      <c r="FU10" s="305"/>
      <c r="FV10" s="305"/>
      <c r="FW10" s="305"/>
      <c r="FX10" s="305"/>
      <c r="FY10" s="305"/>
      <c r="FZ10" s="305"/>
      <c r="GA10" s="305"/>
      <c r="GB10" s="305"/>
      <c r="GC10" s="305"/>
      <c r="GD10" s="305"/>
      <c r="GE10" s="305"/>
      <c r="GF10" s="305"/>
      <c r="GG10" s="305"/>
      <c r="GH10" s="305"/>
      <c r="GI10" s="305"/>
      <c r="GJ10" s="305"/>
      <c r="GK10" s="305"/>
      <c r="GL10" s="305"/>
      <c r="GM10" s="305"/>
      <c r="GN10" s="305"/>
      <c r="GO10" s="305"/>
      <c r="GP10" s="305"/>
      <c r="GQ10" s="305"/>
      <c r="GR10" s="305"/>
      <c r="GS10" s="305"/>
      <c r="GT10" s="305"/>
      <c r="GU10" s="305"/>
      <c r="GV10" s="305"/>
      <c r="GW10" s="305"/>
      <c r="GX10" s="305"/>
      <c r="GY10" s="305"/>
      <c r="GZ10" s="305"/>
      <c r="HA10" s="305"/>
      <c r="HB10" s="305"/>
      <c r="HC10" s="305"/>
      <c r="HD10" s="305"/>
      <c r="HE10" s="305"/>
      <c r="HF10" s="305"/>
      <c r="HG10" s="305"/>
      <c r="HH10" s="305"/>
      <c r="HI10" s="305"/>
      <c r="HJ10" s="305"/>
      <c r="HK10" s="305"/>
      <c r="HL10" s="305"/>
      <c r="HM10" s="305"/>
      <c r="HN10" s="305"/>
      <c r="HO10" s="305"/>
      <c r="HP10" s="305"/>
      <c r="HQ10" s="305"/>
      <c r="HR10" s="305"/>
      <c r="HS10" s="305"/>
      <c r="HT10" s="305"/>
      <c r="HU10" s="305"/>
      <c r="HV10" s="305"/>
      <c r="HW10" s="305"/>
      <c r="HX10" s="305"/>
      <c r="HY10" s="305"/>
      <c r="HZ10" s="305"/>
      <c r="IA10" s="305"/>
      <c r="IB10" s="305"/>
      <c r="IC10" s="305"/>
      <c r="ID10" s="305"/>
      <c r="IE10" s="305"/>
      <c r="IF10" s="305"/>
      <c r="IG10" s="305"/>
      <c r="IH10" s="305"/>
      <c r="II10" s="305"/>
      <c r="IJ10" s="305"/>
      <c r="IK10" s="305"/>
      <c r="IL10" s="305"/>
      <c r="IM10" s="305"/>
      <c r="IN10" s="305"/>
      <c r="IO10" s="305"/>
      <c r="IP10" s="305"/>
      <c r="IQ10" s="305"/>
      <c r="IR10" s="305"/>
    </row>
    <row r="11" spans="2:252" ht="27" customHeight="1">
      <c r="B11" s="308" t="s">
        <v>756</v>
      </c>
      <c r="C11" s="441">
        <f>'DSSA CI'!N23</f>
        <v>0.67</v>
      </c>
      <c r="D11" s="1195">
        <v>0.67</v>
      </c>
      <c r="E11" s="1194">
        <v>0.67</v>
      </c>
      <c r="F11" s="307"/>
      <c r="G11" s="307"/>
      <c r="H11" s="307"/>
      <c r="I11" s="394"/>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5"/>
      <c r="CO11" s="305"/>
      <c r="CP11" s="305"/>
      <c r="CQ11" s="305"/>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5"/>
      <c r="DQ11" s="305"/>
      <c r="DR11" s="305"/>
      <c r="DS11" s="305"/>
      <c r="DT11" s="305"/>
      <c r="DU11" s="305"/>
      <c r="DV11" s="305"/>
      <c r="DW11" s="305"/>
      <c r="DX11" s="305"/>
      <c r="DY11" s="305"/>
      <c r="DZ11" s="305"/>
      <c r="EA11" s="305"/>
      <c r="EB11" s="305"/>
      <c r="EC11" s="305"/>
      <c r="ED11" s="305"/>
      <c r="EE11" s="305"/>
      <c r="EF11" s="305"/>
      <c r="EG11" s="305"/>
      <c r="EH11" s="305"/>
      <c r="EI11" s="305"/>
      <c r="EJ11" s="305"/>
      <c r="EK11" s="305"/>
      <c r="EL11" s="305"/>
      <c r="EM11" s="305"/>
      <c r="EN11" s="305"/>
      <c r="EO11" s="305"/>
      <c r="EP11" s="305"/>
      <c r="EQ11" s="305"/>
      <c r="ER11" s="305"/>
      <c r="ES11" s="305"/>
      <c r="ET11" s="305"/>
      <c r="EU11" s="305"/>
      <c r="EV11" s="305"/>
      <c r="EW11" s="305"/>
      <c r="EX11" s="305"/>
      <c r="EY11" s="305"/>
      <c r="EZ11" s="305"/>
      <c r="FA11" s="305"/>
      <c r="FB11" s="305"/>
      <c r="FC11" s="305"/>
      <c r="FD11" s="305"/>
      <c r="FE11" s="305"/>
      <c r="FF11" s="305"/>
      <c r="FG11" s="305"/>
      <c r="FH11" s="305"/>
      <c r="FI11" s="305"/>
      <c r="FJ11" s="305"/>
      <c r="FK11" s="305"/>
      <c r="FL11" s="305"/>
      <c r="FM11" s="305"/>
      <c r="FN11" s="305"/>
      <c r="FO11" s="305"/>
      <c r="FP11" s="305"/>
      <c r="FQ11" s="305"/>
      <c r="FR11" s="305"/>
      <c r="FS11" s="305"/>
      <c r="FT11" s="305"/>
      <c r="FU11" s="305"/>
      <c r="FV11" s="305"/>
      <c r="FW11" s="305"/>
      <c r="FX11" s="305"/>
      <c r="FY11" s="305"/>
      <c r="FZ11" s="305"/>
      <c r="GA11" s="305"/>
      <c r="GB11" s="305"/>
      <c r="GC11" s="305"/>
      <c r="GD11" s="305"/>
      <c r="GE11" s="305"/>
      <c r="GF11" s="305"/>
      <c r="GG11" s="305"/>
      <c r="GH11" s="305"/>
      <c r="GI11" s="305"/>
      <c r="GJ11" s="305"/>
      <c r="GK11" s="305"/>
      <c r="GL11" s="305"/>
      <c r="GM11" s="305"/>
      <c r="GN11" s="305"/>
      <c r="GO11" s="305"/>
      <c r="GP11" s="305"/>
      <c r="GQ11" s="305"/>
      <c r="GR11" s="305"/>
      <c r="GS11" s="305"/>
      <c r="GT11" s="305"/>
      <c r="GU11" s="305"/>
      <c r="GV11" s="305"/>
      <c r="GW11" s="305"/>
      <c r="GX11" s="305"/>
      <c r="GY11" s="305"/>
      <c r="GZ11" s="305"/>
      <c r="HA11" s="305"/>
      <c r="HB11" s="305"/>
      <c r="HC11" s="305"/>
      <c r="HD11" s="305"/>
      <c r="HE11" s="305"/>
      <c r="HF11" s="305"/>
      <c r="HG11" s="305"/>
      <c r="HH11" s="305"/>
      <c r="HI11" s="305"/>
      <c r="HJ11" s="305"/>
      <c r="HK11" s="305"/>
      <c r="HL11" s="305"/>
      <c r="HM11" s="305"/>
      <c r="HN11" s="305"/>
      <c r="HO11" s="305"/>
      <c r="HP11" s="305"/>
      <c r="HQ11" s="305"/>
      <c r="HR11" s="305"/>
      <c r="HS11" s="305"/>
      <c r="HT11" s="305"/>
      <c r="HU11" s="305"/>
      <c r="HV11" s="305"/>
      <c r="HW11" s="305"/>
      <c r="HX11" s="305"/>
      <c r="HY11" s="305"/>
      <c r="HZ11" s="305"/>
      <c r="IA11" s="305"/>
      <c r="IB11" s="305"/>
      <c r="IC11" s="305"/>
      <c r="ID11" s="305"/>
      <c r="IE11" s="305"/>
      <c r="IF11" s="305"/>
      <c r="IG11" s="305"/>
      <c r="IH11" s="305"/>
      <c r="II11" s="305"/>
      <c r="IJ11" s="305"/>
      <c r="IK11" s="305"/>
      <c r="IL11" s="305"/>
      <c r="IM11" s="305"/>
      <c r="IN11" s="305"/>
      <c r="IO11" s="305"/>
      <c r="IP11" s="305"/>
      <c r="IQ11" s="305"/>
      <c r="IR11" s="305"/>
    </row>
    <row r="12" spans="2:252" ht="21.75" customHeight="1">
      <c r="B12" s="308" t="s">
        <v>757</v>
      </c>
      <c r="C12" s="441">
        <f>'Teleco CI'!N58</f>
        <v>0.7</v>
      </c>
      <c r="D12" s="1196">
        <v>0.7</v>
      </c>
      <c r="E12" s="1194">
        <v>0.7</v>
      </c>
      <c r="F12" s="307"/>
      <c r="G12" s="307"/>
      <c r="H12" s="307"/>
      <c r="I12" s="394"/>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c r="CT12" s="305"/>
      <c r="CU12" s="305"/>
      <c r="CV12" s="305"/>
      <c r="CW12" s="305"/>
      <c r="CX12" s="305"/>
      <c r="CY12" s="305"/>
      <c r="CZ12" s="305"/>
      <c r="DA12" s="305"/>
      <c r="DB12" s="305"/>
      <c r="DC12" s="305"/>
      <c r="DD12" s="305"/>
      <c r="DE12" s="305"/>
      <c r="DF12" s="305"/>
      <c r="DG12" s="305"/>
      <c r="DH12" s="305"/>
      <c r="DI12" s="305"/>
      <c r="DJ12" s="305"/>
      <c r="DK12" s="305"/>
      <c r="DL12" s="305"/>
      <c r="DM12" s="305"/>
      <c r="DN12" s="305"/>
      <c r="DO12" s="305"/>
      <c r="DP12" s="305"/>
      <c r="DQ12" s="305"/>
      <c r="DR12" s="305"/>
      <c r="DS12" s="305"/>
      <c r="DT12" s="305"/>
      <c r="DU12" s="305"/>
      <c r="DV12" s="305"/>
      <c r="DW12" s="305"/>
      <c r="DX12" s="305"/>
      <c r="DY12" s="305"/>
      <c r="DZ12" s="305"/>
      <c r="EA12" s="305"/>
      <c r="EB12" s="305"/>
      <c r="EC12" s="305"/>
      <c r="ED12" s="305"/>
      <c r="EE12" s="305"/>
      <c r="EF12" s="305"/>
      <c r="EG12" s="305"/>
      <c r="EH12" s="305"/>
      <c r="EI12" s="305"/>
      <c r="EJ12" s="305"/>
      <c r="EK12" s="305"/>
      <c r="EL12" s="305"/>
      <c r="EM12" s="305"/>
      <c r="EN12" s="305"/>
      <c r="EO12" s="305"/>
      <c r="EP12" s="305"/>
      <c r="EQ12" s="305"/>
      <c r="ER12" s="305"/>
      <c r="ES12" s="305"/>
      <c r="ET12" s="305"/>
      <c r="EU12" s="305"/>
      <c r="EV12" s="305"/>
      <c r="EW12" s="305"/>
      <c r="EX12" s="305"/>
      <c r="EY12" s="305"/>
      <c r="EZ12" s="305"/>
      <c r="FA12" s="305"/>
      <c r="FB12" s="305"/>
      <c r="FC12" s="305"/>
      <c r="FD12" s="305"/>
      <c r="FE12" s="305"/>
      <c r="FF12" s="305"/>
      <c r="FG12" s="305"/>
      <c r="FH12" s="305"/>
      <c r="FI12" s="305"/>
      <c r="FJ12" s="305"/>
      <c r="FK12" s="305"/>
      <c r="FL12" s="305"/>
      <c r="FM12" s="305"/>
      <c r="FN12" s="305"/>
      <c r="FO12" s="305"/>
      <c r="FP12" s="305"/>
      <c r="FQ12" s="305"/>
      <c r="FR12" s="305"/>
      <c r="FS12" s="305"/>
      <c r="FT12" s="305"/>
      <c r="FU12" s="305"/>
      <c r="FV12" s="305"/>
      <c r="FW12" s="305"/>
      <c r="FX12" s="305"/>
      <c r="FY12" s="305"/>
      <c r="FZ12" s="305"/>
      <c r="GA12" s="305"/>
      <c r="GB12" s="305"/>
      <c r="GC12" s="305"/>
      <c r="GD12" s="305"/>
      <c r="GE12" s="305"/>
      <c r="GF12" s="305"/>
      <c r="GG12" s="305"/>
      <c r="GH12" s="305"/>
      <c r="GI12" s="305"/>
      <c r="GJ12" s="305"/>
      <c r="GK12" s="305"/>
      <c r="GL12" s="305"/>
      <c r="GM12" s="305"/>
      <c r="GN12" s="305"/>
      <c r="GO12" s="305"/>
      <c r="GP12" s="305"/>
      <c r="GQ12" s="305"/>
      <c r="GR12" s="305"/>
      <c r="GS12" s="305"/>
      <c r="GT12" s="305"/>
      <c r="GU12" s="305"/>
      <c r="GV12" s="305"/>
      <c r="GW12" s="305"/>
      <c r="GX12" s="305"/>
      <c r="GY12" s="305"/>
      <c r="GZ12" s="305"/>
      <c r="HA12" s="305"/>
      <c r="HB12" s="305"/>
      <c r="HC12" s="305"/>
      <c r="HD12" s="305"/>
      <c r="HE12" s="305"/>
      <c r="HF12" s="305"/>
      <c r="HG12" s="305"/>
      <c r="HH12" s="305"/>
      <c r="HI12" s="305"/>
      <c r="HJ12" s="305"/>
      <c r="HK12" s="305"/>
      <c r="HL12" s="305"/>
      <c r="HM12" s="305"/>
      <c r="HN12" s="305"/>
      <c r="HO12" s="305"/>
      <c r="HP12" s="305"/>
      <c r="HQ12" s="305"/>
      <c r="HR12" s="305"/>
      <c r="HS12" s="305"/>
      <c r="HT12" s="305"/>
      <c r="HU12" s="305"/>
      <c r="HV12" s="305"/>
      <c r="HW12" s="305"/>
      <c r="HX12" s="305"/>
      <c r="HY12" s="305"/>
      <c r="HZ12" s="305"/>
      <c r="IA12" s="305"/>
      <c r="IB12" s="305"/>
      <c r="IC12" s="305"/>
      <c r="ID12" s="305"/>
      <c r="IE12" s="305"/>
      <c r="IF12" s="305"/>
      <c r="IG12" s="305"/>
      <c r="IH12" s="305"/>
      <c r="II12" s="305"/>
      <c r="IJ12" s="305"/>
      <c r="IK12" s="305"/>
      <c r="IL12" s="305"/>
      <c r="IM12" s="305"/>
      <c r="IN12" s="305"/>
      <c r="IO12" s="305"/>
      <c r="IP12" s="305"/>
      <c r="IQ12" s="305"/>
      <c r="IR12" s="305"/>
    </row>
    <row r="13" spans="2:252" ht="17.25" customHeight="1">
      <c r="B13" s="308" t="s">
        <v>758</v>
      </c>
      <c r="C13" s="442" t="s">
        <v>435</v>
      </c>
      <c r="D13" s="1195">
        <v>0</v>
      </c>
      <c r="E13" s="1194">
        <v>0.55000000000000004</v>
      </c>
      <c r="F13" s="307"/>
      <c r="G13" s="307"/>
      <c r="H13" s="307"/>
      <c r="I13" s="39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5"/>
      <c r="DQ13" s="305"/>
      <c r="DR13" s="305"/>
      <c r="DS13" s="305"/>
      <c r="DT13" s="305"/>
      <c r="DU13" s="305"/>
      <c r="DV13" s="305"/>
      <c r="DW13" s="305"/>
      <c r="DX13" s="305"/>
      <c r="DY13" s="305"/>
      <c r="DZ13" s="305"/>
      <c r="EA13" s="305"/>
      <c r="EB13" s="305"/>
      <c r="EC13" s="305"/>
      <c r="ED13" s="305"/>
      <c r="EE13" s="305"/>
      <c r="EF13" s="305"/>
      <c r="EG13" s="305"/>
      <c r="EH13" s="305"/>
      <c r="EI13" s="305"/>
      <c r="EJ13" s="305"/>
      <c r="EK13" s="305"/>
      <c r="EL13" s="305"/>
      <c r="EM13" s="305"/>
      <c r="EN13" s="305"/>
      <c r="EO13" s="305"/>
      <c r="EP13" s="305"/>
      <c r="EQ13" s="305"/>
      <c r="ER13" s="305"/>
      <c r="ES13" s="305"/>
      <c r="ET13" s="305"/>
      <c r="EU13" s="305"/>
      <c r="EV13" s="305"/>
      <c r="EW13" s="305"/>
      <c r="EX13" s="305"/>
      <c r="EY13" s="305"/>
      <c r="EZ13" s="305"/>
      <c r="FA13" s="305"/>
      <c r="FB13" s="305"/>
      <c r="FC13" s="305"/>
      <c r="FD13" s="305"/>
      <c r="FE13" s="305"/>
      <c r="FF13" s="305"/>
      <c r="FG13" s="305"/>
      <c r="FH13" s="305"/>
      <c r="FI13" s="305"/>
      <c r="FJ13" s="305"/>
      <c r="FK13" s="305"/>
      <c r="FL13" s="305"/>
      <c r="FM13" s="305"/>
      <c r="FN13" s="305"/>
      <c r="FO13" s="305"/>
      <c r="FP13" s="305"/>
      <c r="FQ13" s="305"/>
      <c r="FR13" s="305"/>
      <c r="FS13" s="305"/>
      <c r="FT13" s="305"/>
      <c r="FU13" s="305"/>
      <c r="FV13" s="305"/>
      <c r="FW13" s="305"/>
      <c r="FX13" s="305"/>
      <c r="FY13" s="305"/>
      <c r="FZ13" s="305"/>
      <c r="GA13" s="305"/>
      <c r="GB13" s="305"/>
      <c r="GC13" s="305"/>
      <c r="GD13" s="305"/>
      <c r="GE13" s="305"/>
      <c r="GF13" s="305"/>
      <c r="GG13" s="305"/>
      <c r="GH13" s="305"/>
      <c r="GI13" s="305"/>
      <c r="GJ13" s="305"/>
      <c r="GK13" s="305"/>
      <c r="GL13" s="305"/>
      <c r="GM13" s="305"/>
      <c r="GN13" s="305"/>
      <c r="GO13" s="305"/>
      <c r="GP13" s="305"/>
      <c r="GQ13" s="305"/>
      <c r="GR13" s="305"/>
      <c r="GS13" s="305"/>
      <c r="GT13" s="305"/>
      <c r="GU13" s="305"/>
      <c r="GV13" s="305"/>
      <c r="GW13" s="305"/>
      <c r="GX13" s="305"/>
      <c r="GY13" s="305"/>
      <c r="GZ13" s="305"/>
      <c r="HA13" s="305"/>
      <c r="HB13" s="305"/>
      <c r="HC13" s="305"/>
      <c r="HD13" s="305"/>
      <c r="HE13" s="305"/>
      <c r="HF13" s="305"/>
      <c r="HG13" s="305"/>
      <c r="HH13" s="305"/>
      <c r="HI13" s="305"/>
      <c r="HJ13" s="305"/>
      <c r="HK13" s="305"/>
      <c r="HL13" s="305"/>
      <c r="HM13" s="305"/>
      <c r="HN13" s="305"/>
      <c r="HO13" s="305"/>
      <c r="HP13" s="305"/>
      <c r="HQ13" s="305"/>
      <c r="HR13" s="305"/>
      <c r="HS13" s="305"/>
      <c r="HT13" s="305"/>
      <c r="HU13" s="305"/>
      <c r="HV13" s="305"/>
      <c r="HW13" s="305"/>
      <c r="HX13" s="305"/>
      <c r="HY13" s="305"/>
      <c r="HZ13" s="305"/>
      <c r="IA13" s="305"/>
      <c r="IB13" s="305"/>
      <c r="IC13" s="305"/>
      <c r="ID13" s="305"/>
      <c r="IE13" s="305"/>
      <c r="IF13" s="305"/>
      <c r="IG13" s="305"/>
      <c r="IH13" s="305"/>
      <c r="II13" s="305"/>
      <c r="IJ13" s="305"/>
      <c r="IK13" s="305"/>
      <c r="IL13" s="305"/>
      <c r="IM13" s="305"/>
      <c r="IN13" s="305"/>
      <c r="IO13" s="305"/>
      <c r="IP13" s="305"/>
      <c r="IQ13" s="305"/>
      <c r="IR13" s="305"/>
    </row>
    <row r="14" spans="2:252" ht="32.25" customHeight="1">
      <c r="B14" s="306" t="s">
        <v>759</v>
      </c>
      <c r="C14" s="441">
        <f>' ssa orig'!N35</f>
        <v>0.22</v>
      </c>
      <c r="D14" s="1197">
        <v>0.22</v>
      </c>
      <c r="E14" s="1194">
        <v>0.76</v>
      </c>
      <c r="F14" s="307"/>
      <c r="G14" s="307"/>
      <c r="H14" s="307"/>
      <c r="I14" s="396"/>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c r="CX14" s="305"/>
      <c r="CY14" s="305"/>
      <c r="CZ14" s="305"/>
      <c r="DA14" s="305"/>
      <c r="DB14" s="305"/>
      <c r="DC14" s="305"/>
      <c r="DD14" s="305"/>
      <c r="DE14" s="305"/>
      <c r="DF14" s="305"/>
      <c r="DG14" s="305"/>
      <c r="DH14" s="305"/>
      <c r="DI14" s="305"/>
      <c r="DJ14" s="305"/>
      <c r="DK14" s="305"/>
      <c r="DL14" s="305"/>
      <c r="DM14" s="305"/>
      <c r="DN14" s="305"/>
      <c r="DO14" s="305"/>
      <c r="DP14" s="305"/>
      <c r="DQ14" s="305"/>
      <c r="DR14" s="305"/>
      <c r="DS14" s="305"/>
      <c r="DT14" s="305"/>
      <c r="DU14" s="305"/>
      <c r="DV14" s="305"/>
      <c r="DW14" s="305"/>
      <c r="DX14" s="305"/>
      <c r="DY14" s="305"/>
      <c r="DZ14" s="305"/>
      <c r="EA14" s="305"/>
      <c r="EB14" s="305"/>
      <c r="EC14" s="305"/>
      <c r="ED14" s="305"/>
      <c r="EE14" s="305"/>
      <c r="EF14" s="305"/>
      <c r="EG14" s="305"/>
      <c r="EH14" s="305"/>
      <c r="EI14" s="305"/>
      <c r="EJ14" s="305"/>
      <c r="EK14" s="305"/>
      <c r="EL14" s="305"/>
      <c r="EM14" s="305"/>
      <c r="EN14" s="305"/>
      <c r="EO14" s="305"/>
      <c r="EP14" s="305"/>
      <c r="EQ14" s="305"/>
      <c r="ER14" s="305"/>
      <c r="ES14" s="305"/>
      <c r="ET14" s="305"/>
      <c r="EU14" s="305"/>
      <c r="EV14" s="305"/>
      <c r="EW14" s="305"/>
      <c r="EX14" s="305"/>
      <c r="EY14" s="305"/>
      <c r="EZ14" s="305"/>
      <c r="FA14" s="305"/>
      <c r="FB14" s="305"/>
      <c r="FC14" s="305"/>
      <c r="FD14" s="305"/>
      <c r="FE14" s="305"/>
      <c r="FF14" s="305"/>
      <c r="FG14" s="305"/>
      <c r="FH14" s="305"/>
      <c r="FI14" s="305"/>
      <c r="FJ14" s="305"/>
      <c r="FK14" s="305"/>
      <c r="FL14" s="305"/>
      <c r="FM14" s="305"/>
      <c r="FN14" s="305"/>
      <c r="FO14" s="305"/>
      <c r="FP14" s="305"/>
      <c r="FQ14" s="305"/>
      <c r="FR14" s="305"/>
      <c r="FS14" s="305"/>
      <c r="FT14" s="305"/>
      <c r="FU14" s="305"/>
      <c r="FV14" s="305"/>
      <c r="FW14" s="305"/>
      <c r="FX14" s="305"/>
      <c r="FY14" s="305"/>
      <c r="FZ14" s="305"/>
      <c r="GA14" s="305"/>
      <c r="GB14" s="305"/>
      <c r="GC14" s="305"/>
      <c r="GD14" s="305"/>
      <c r="GE14" s="305"/>
      <c r="GF14" s="305"/>
      <c r="GG14" s="305"/>
      <c r="GH14" s="305"/>
      <c r="GI14" s="305"/>
      <c r="GJ14" s="305"/>
      <c r="GK14" s="305"/>
      <c r="GL14" s="305"/>
      <c r="GM14" s="305"/>
      <c r="GN14" s="305"/>
      <c r="GO14" s="305"/>
      <c r="GP14" s="305"/>
      <c r="GQ14" s="305"/>
      <c r="GR14" s="305"/>
      <c r="GS14" s="305"/>
      <c r="GT14" s="305"/>
      <c r="GU14" s="305"/>
      <c r="GV14" s="305"/>
      <c r="GW14" s="305"/>
      <c r="GX14" s="305"/>
      <c r="GY14" s="305"/>
      <c r="GZ14" s="305"/>
      <c r="HA14" s="305"/>
      <c r="HB14" s="305"/>
      <c r="HC14" s="305"/>
      <c r="HD14" s="305"/>
      <c r="HE14" s="305"/>
      <c r="HF14" s="305"/>
      <c r="HG14" s="305"/>
      <c r="HH14" s="305"/>
      <c r="HI14" s="305"/>
      <c r="HJ14" s="305"/>
      <c r="HK14" s="305"/>
      <c r="HL14" s="305"/>
      <c r="HM14" s="305"/>
      <c r="HN14" s="305"/>
      <c r="HO14" s="305"/>
      <c r="HP14" s="305"/>
      <c r="HQ14" s="305"/>
      <c r="HR14" s="305"/>
      <c r="HS14" s="305"/>
      <c r="HT14" s="305"/>
      <c r="HU14" s="305"/>
      <c r="HV14" s="305"/>
      <c r="HW14" s="305"/>
      <c r="HX14" s="305"/>
      <c r="HY14" s="305"/>
      <c r="HZ14" s="305"/>
      <c r="IA14" s="305"/>
      <c r="IB14" s="305"/>
      <c r="IC14" s="305"/>
      <c r="ID14" s="305"/>
      <c r="IE14" s="305"/>
      <c r="IF14" s="305"/>
      <c r="IG14" s="305"/>
      <c r="IH14" s="305"/>
      <c r="II14" s="305"/>
      <c r="IJ14" s="305"/>
      <c r="IK14" s="305"/>
      <c r="IL14" s="305"/>
      <c r="IM14" s="305"/>
      <c r="IN14" s="305"/>
      <c r="IO14" s="305"/>
      <c r="IP14" s="305"/>
      <c r="IQ14" s="305"/>
      <c r="IR14" s="305"/>
    </row>
    <row r="15" spans="2:252" ht="19.5" customHeight="1">
      <c r="B15" s="306" t="s">
        <v>760</v>
      </c>
      <c r="C15" s="441">
        <f>ANTIOQUIA!N115</f>
        <v>0.69</v>
      </c>
      <c r="D15" s="1198">
        <v>0</v>
      </c>
      <c r="E15" s="1194">
        <v>0.74</v>
      </c>
      <c r="F15" s="307"/>
      <c r="G15" s="307"/>
      <c r="H15" s="307"/>
      <c r="I15" s="396"/>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c r="IR15" s="305"/>
    </row>
    <row r="16" spans="2:252" ht="22.5" customHeight="1">
      <c r="B16" s="306" t="s">
        <v>761</v>
      </c>
      <c r="C16" s="441">
        <f>ATLANTICO!N119</f>
        <v>0.91</v>
      </c>
      <c r="D16" s="1195">
        <v>0.91</v>
      </c>
      <c r="E16" s="1194">
        <v>0.78</v>
      </c>
      <c r="F16" s="307"/>
      <c r="G16" s="307"/>
      <c r="H16" s="307"/>
      <c r="I16" s="396"/>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c r="IR16" s="305"/>
    </row>
    <row r="17" spans="2:252">
      <c r="B17" s="306" t="s">
        <v>762</v>
      </c>
      <c r="C17" s="441">
        <f>VALLE!M44</f>
        <v>0.89</v>
      </c>
      <c r="D17" s="1195">
        <v>0.89</v>
      </c>
      <c r="E17" s="1194">
        <v>0.68</v>
      </c>
      <c r="F17" s="307"/>
      <c r="G17" s="307"/>
      <c r="H17" s="307"/>
      <c r="I17" s="396"/>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c r="IR17" s="305"/>
    </row>
    <row r="18" spans="2:252" ht="23.25" customHeight="1">
      <c r="B18" s="306" t="s">
        <v>763</v>
      </c>
      <c r="C18" s="441">
        <f>'NORTE DE SANTANDER'!M104</f>
        <v>0.66</v>
      </c>
      <c r="D18" s="1195">
        <v>0.66</v>
      </c>
      <c r="E18" s="1194">
        <v>0.83</v>
      </c>
      <c r="F18" s="307"/>
      <c r="G18" s="307"/>
      <c r="H18" s="307"/>
      <c r="I18" s="396"/>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c r="IR18" s="305"/>
    </row>
    <row r="19" spans="2:252" ht="24" customHeight="1">
      <c r="B19" s="306" t="s">
        <v>764</v>
      </c>
      <c r="C19" s="442">
        <v>0</v>
      </c>
      <c r="D19" s="1199">
        <v>0</v>
      </c>
      <c r="E19" s="1194">
        <v>0.81</v>
      </c>
      <c r="F19" s="307"/>
      <c r="G19" s="307"/>
      <c r="H19" s="307"/>
      <c r="I19" s="396"/>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c r="IR19" s="305"/>
    </row>
    <row r="20" spans="2:252" ht="24" customHeight="1">
      <c r="B20" s="306" t="s">
        <v>765</v>
      </c>
      <c r="C20" s="442">
        <v>0</v>
      </c>
      <c r="D20" s="1199">
        <v>0</v>
      </c>
      <c r="E20" s="1194">
        <v>0.36</v>
      </c>
      <c r="F20" s="307"/>
      <c r="G20" s="307"/>
      <c r="H20" s="307"/>
      <c r="I20" s="396"/>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c r="IR20" s="305"/>
    </row>
    <row r="21" spans="2:252" ht="18" customHeight="1" thickBot="1">
      <c r="B21" s="1200" t="s">
        <v>1185</v>
      </c>
      <c r="C21" s="1201">
        <v>0.54</v>
      </c>
      <c r="D21" s="1201">
        <f>AVERAGE(D5:D20)</f>
        <v>0.49437500000000001</v>
      </c>
      <c r="E21" s="1202">
        <v>0.73</v>
      </c>
      <c r="F21" s="307"/>
      <c r="G21" s="307"/>
      <c r="H21" s="307"/>
      <c r="I21" s="392"/>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c r="IR21" s="305"/>
    </row>
    <row r="22" spans="2:252">
      <c r="B22" s="309"/>
      <c r="C22" s="305"/>
      <c r="D22" s="305"/>
      <c r="E22" s="305"/>
      <c r="F22" s="305"/>
      <c r="G22" s="305"/>
      <c r="H22" s="305"/>
      <c r="I22" s="392"/>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c r="GK22" s="305"/>
      <c r="GL22" s="305"/>
      <c r="GM22" s="305"/>
      <c r="GN22" s="305"/>
      <c r="GO22" s="305"/>
      <c r="GP22" s="305"/>
      <c r="GQ22" s="305"/>
      <c r="GR22" s="305"/>
      <c r="GS22" s="305"/>
      <c r="GT22" s="305"/>
      <c r="GU22" s="305"/>
      <c r="GV22" s="305"/>
      <c r="GW22" s="305"/>
      <c r="GX22" s="305"/>
      <c r="GY22" s="305"/>
      <c r="GZ22" s="305"/>
      <c r="HA22" s="305"/>
      <c r="HB22" s="305"/>
      <c r="HC22" s="305"/>
      <c r="HD22" s="305"/>
      <c r="HE22" s="305"/>
      <c r="HF22" s="305"/>
      <c r="HG22" s="305"/>
      <c r="HH22" s="305"/>
      <c r="HI22" s="305"/>
      <c r="HJ22" s="305"/>
      <c r="HK22" s="305"/>
      <c r="HL22" s="305"/>
      <c r="HM22" s="305"/>
      <c r="HN22" s="305"/>
      <c r="HO22" s="305"/>
      <c r="HP22" s="305"/>
      <c r="HQ22" s="305"/>
      <c r="HR22" s="305"/>
      <c r="HS22" s="305"/>
      <c r="HT22" s="305"/>
      <c r="HU22" s="305"/>
      <c r="HV22" s="305"/>
      <c r="HW22" s="305"/>
      <c r="HX22" s="305"/>
      <c r="HY22" s="305"/>
      <c r="HZ22" s="305"/>
      <c r="IA22" s="305"/>
      <c r="IB22" s="305"/>
      <c r="IC22" s="305"/>
      <c r="ID22" s="305"/>
      <c r="IE22" s="305"/>
      <c r="IF22" s="305"/>
      <c r="IG22" s="305"/>
      <c r="IH22" s="305"/>
      <c r="II22" s="305"/>
      <c r="IJ22" s="305"/>
      <c r="IK22" s="305"/>
      <c r="IL22" s="305"/>
      <c r="IM22" s="305"/>
      <c r="IN22" s="305"/>
      <c r="IO22" s="305"/>
      <c r="IP22" s="305"/>
      <c r="IQ22" s="305"/>
      <c r="IR22" s="305"/>
    </row>
    <row r="23" spans="2:252">
      <c r="B23" s="309"/>
      <c r="C23" s="305"/>
      <c r="D23" s="305"/>
      <c r="E23" s="305"/>
      <c r="F23" s="305"/>
      <c r="G23" s="305"/>
      <c r="H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c r="DO23" s="305"/>
      <c r="DP23" s="305"/>
      <c r="DQ23" s="305"/>
      <c r="DR23" s="305"/>
      <c r="DS23" s="305"/>
      <c r="DT23" s="305"/>
      <c r="DU23" s="305"/>
      <c r="DV23" s="305"/>
      <c r="DW23" s="305"/>
      <c r="DX23" s="305"/>
      <c r="DY23" s="305"/>
      <c r="DZ23" s="305"/>
      <c r="EA23" s="305"/>
      <c r="EB23" s="305"/>
      <c r="EC23" s="305"/>
      <c r="ED23" s="305"/>
      <c r="EE23" s="305"/>
      <c r="EF23" s="305"/>
      <c r="EG23" s="305"/>
      <c r="EH23" s="305"/>
      <c r="EI23" s="305"/>
      <c r="EJ23" s="305"/>
      <c r="EK23" s="305"/>
      <c r="EL23" s="305"/>
      <c r="EM23" s="305"/>
      <c r="EN23" s="305"/>
      <c r="EO23" s="305"/>
      <c r="EP23" s="305"/>
      <c r="EQ23" s="305"/>
      <c r="ER23" s="305"/>
      <c r="ES23" s="305"/>
      <c r="ET23" s="305"/>
      <c r="EU23" s="305"/>
      <c r="EV23" s="305"/>
      <c r="EW23" s="305"/>
      <c r="EX23" s="305"/>
      <c r="EY23" s="305"/>
      <c r="EZ23" s="305"/>
      <c r="FA23" s="305"/>
      <c r="FB23" s="305"/>
      <c r="FC23" s="305"/>
      <c r="FD23" s="305"/>
      <c r="FE23" s="305"/>
      <c r="FF23" s="305"/>
      <c r="FG23" s="305"/>
      <c r="FH23" s="305"/>
      <c r="FI23" s="305"/>
      <c r="FJ23" s="305"/>
      <c r="FK23" s="305"/>
      <c r="FL23" s="305"/>
      <c r="FM23" s="305"/>
      <c r="FN23" s="305"/>
      <c r="FO23" s="305"/>
      <c r="FP23" s="305"/>
      <c r="FQ23" s="305"/>
      <c r="FR23" s="305"/>
      <c r="FS23" s="305"/>
      <c r="FT23" s="305"/>
      <c r="FU23" s="305"/>
      <c r="FV23" s="305"/>
      <c r="FW23" s="305"/>
      <c r="FX23" s="305"/>
      <c r="FY23" s="305"/>
      <c r="FZ23" s="305"/>
      <c r="GA23" s="305"/>
      <c r="GB23" s="305"/>
      <c r="GC23" s="305"/>
      <c r="GD23" s="305"/>
      <c r="GE23" s="305"/>
      <c r="GF23" s="305"/>
      <c r="GG23" s="305"/>
      <c r="GH23" s="305"/>
      <c r="GI23" s="305"/>
      <c r="GJ23" s="305"/>
      <c r="GK23" s="305"/>
      <c r="GL23" s="305"/>
      <c r="GM23" s="305"/>
      <c r="GN23" s="305"/>
      <c r="GO23" s="305"/>
      <c r="GP23" s="305"/>
      <c r="GQ23" s="305"/>
      <c r="GR23" s="305"/>
      <c r="GS23" s="305"/>
      <c r="GT23" s="305"/>
      <c r="GU23" s="305"/>
      <c r="GV23" s="305"/>
      <c r="GW23" s="305"/>
      <c r="GX23" s="305"/>
      <c r="GY23" s="305"/>
      <c r="GZ23" s="305"/>
      <c r="HA23" s="305"/>
      <c r="HB23" s="305"/>
      <c r="HC23" s="305"/>
      <c r="HD23" s="305"/>
      <c r="HE23" s="305"/>
      <c r="HF23" s="305"/>
      <c r="HG23" s="305"/>
      <c r="HH23" s="305"/>
      <c r="HI23" s="305"/>
      <c r="HJ23" s="305"/>
      <c r="HK23" s="305"/>
      <c r="HL23" s="305"/>
      <c r="HM23" s="305"/>
      <c r="HN23" s="305"/>
      <c r="HO23" s="305"/>
      <c r="HP23" s="305"/>
      <c r="HQ23" s="305"/>
      <c r="HR23" s="305"/>
      <c r="HS23" s="305"/>
      <c r="HT23" s="305"/>
      <c r="HU23" s="305"/>
      <c r="HV23" s="305"/>
      <c r="HW23" s="305"/>
      <c r="HX23" s="305"/>
      <c r="HY23" s="305"/>
      <c r="HZ23" s="305"/>
      <c r="IA23" s="305"/>
      <c r="IB23" s="305"/>
      <c r="IC23" s="305"/>
      <c r="ID23" s="305"/>
      <c r="IE23" s="305"/>
      <c r="IF23" s="305"/>
      <c r="IG23" s="305"/>
      <c r="IH23" s="305"/>
      <c r="II23" s="305"/>
      <c r="IJ23" s="305"/>
      <c r="IK23" s="305"/>
      <c r="IL23" s="305"/>
      <c r="IM23" s="305"/>
      <c r="IN23" s="305"/>
      <c r="IO23" s="305"/>
      <c r="IP23" s="305"/>
      <c r="IQ23" s="305"/>
      <c r="IR23" s="305"/>
    </row>
    <row r="24" spans="2:252">
      <c r="B24" s="309"/>
      <c r="C24" s="305"/>
      <c r="D24" s="305"/>
      <c r="E24" s="305"/>
      <c r="F24" s="305"/>
      <c r="G24" s="305"/>
      <c r="H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05"/>
      <c r="DR24" s="305"/>
      <c r="DS24" s="305"/>
      <c r="DT24" s="305"/>
      <c r="DU24" s="305"/>
      <c r="DV24" s="305"/>
      <c r="DW24" s="305"/>
      <c r="DX24" s="305"/>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5"/>
      <c r="EZ24" s="305"/>
      <c r="FA24" s="305"/>
      <c r="FB24" s="305"/>
      <c r="FC24" s="305"/>
      <c r="FD24" s="305"/>
      <c r="FE24" s="305"/>
      <c r="FF24" s="305"/>
      <c r="FG24" s="305"/>
      <c r="FH24" s="305"/>
      <c r="FI24" s="305"/>
      <c r="FJ24" s="305"/>
      <c r="FK24" s="305"/>
      <c r="FL24" s="305"/>
      <c r="FM24" s="305"/>
      <c r="FN24" s="305"/>
      <c r="FO24" s="305"/>
      <c r="FP24" s="305"/>
      <c r="FQ24" s="305"/>
      <c r="FR24" s="305"/>
      <c r="FS24" s="305"/>
      <c r="FT24" s="305"/>
      <c r="FU24" s="305"/>
      <c r="FV24" s="305"/>
      <c r="FW24" s="305"/>
      <c r="FX24" s="305"/>
      <c r="FY24" s="305"/>
      <c r="FZ24" s="305"/>
      <c r="GA24" s="305"/>
      <c r="GB24" s="305"/>
      <c r="GC24" s="305"/>
      <c r="GD24" s="305"/>
      <c r="GE24" s="305"/>
      <c r="GF24" s="305"/>
      <c r="GG24" s="305"/>
      <c r="GH24" s="305"/>
      <c r="GI24" s="305"/>
      <c r="GJ24" s="305"/>
      <c r="GK24" s="305"/>
      <c r="GL24" s="305"/>
      <c r="GM24" s="305"/>
      <c r="GN24" s="305"/>
      <c r="GO24" s="305"/>
      <c r="GP24" s="305"/>
      <c r="GQ24" s="305"/>
      <c r="GR24" s="305"/>
      <c r="GS24" s="305"/>
      <c r="GT24" s="305"/>
      <c r="GU24" s="305"/>
      <c r="GV24" s="305"/>
      <c r="GW24" s="305"/>
      <c r="GX24" s="305"/>
      <c r="GY24" s="305"/>
      <c r="GZ24" s="305"/>
      <c r="HA24" s="305"/>
      <c r="HB24" s="305"/>
      <c r="HC24" s="305"/>
      <c r="HD24" s="305"/>
      <c r="HE24" s="305"/>
      <c r="HF24" s="305"/>
      <c r="HG24" s="305"/>
      <c r="HH24" s="305"/>
      <c r="HI24" s="305"/>
      <c r="HJ24" s="305"/>
      <c r="HK24" s="305"/>
      <c r="HL24" s="305"/>
      <c r="HM24" s="305"/>
      <c r="HN24" s="305"/>
      <c r="HO24" s="305"/>
      <c r="HP24" s="305"/>
      <c r="HQ24" s="305"/>
      <c r="HR24" s="305"/>
      <c r="HS24" s="305"/>
      <c r="HT24" s="305"/>
      <c r="HU24" s="305"/>
      <c r="HV24" s="305"/>
      <c r="HW24" s="305"/>
      <c r="HX24" s="305"/>
      <c r="HY24" s="305"/>
      <c r="HZ24" s="305"/>
      <c r="IA24" s="305"/>
      <c r="IB24" s="305"/>
      <c r="IC24" s="305"/>
      <c r="ID24" s="305"/>
      <c r="IE24" s="305"/>
      <c r="IF24" s="305"/>
      <c r="IG24" s="305"/>
      <c r="IH24" s="305"/>
      <c r="II24" s="305"/>
      <c r="IJ24" s="305"/>
      <c r="IK24" s="305"/>
      <c r="IL24" s="305"/>
      <c r="IM24" s="305"/>
      <c r="IN24" s="305"/>
      <c r="IO24" s="305"/>
      <c r="IP24" s="305"/>
      <c r="IQ24" s="305"/>
      <c r="IR24" s="305"/>
    </row>
    <row r="25" spans="2:252">
      <c r="B25" s="309"/>
      <c r="C25" s="305"/>
      <c r="D25" s="305"/>
      <c r="E25" s="305"/>
      <c r="F25" s="305"/>
      <c r="G25" s="305"/>
      <c r="H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5"/>
      <c r="EZ25" s="305"/>
      <c r="FA25" s="305"/>
      <c r="FB25" s="305"/>
      <c r="FC25" s="305"/>
      <c r="FD25" s="305"/>
      <c r="FE25" s="305"/>
      <c r="FF25" s="305"/>
      <c r="FG25" s="305"/>
      <c r="FH25" s="305"/>
      <c r="FI25" s="305"/>
      <c r="FJ25" s="305"/>
      <c r="FK25" s="305"/>
      <c r="FL25" s="305"/>
      <c r="FM25" s="305"/>
      <c r="FN25" s="305"/>
      <c r="FO25" s="305"/>
      <c r="FP25" s="305"/>
      <c r="FQ25" s="305"/>
      <c r="FR25" s="305"/>
      <c r="FS25" s="305"/>
      <c r="FT25" s="305"/>
      <c r="FU25" s="305"/>
      <c r="FV25" s="305"/>
      <c r="FW25" s="305"/>
      <c r="FX25" s="305"/>
      <c r="FY25" s="305"/>
      <c r="FZ25" s="305"/>
      <c r="GA25" s="305"/>
      <c r="GB25" s="305"/>
      <c r="GC25" s="305"/>
      <c r="GD25" s="305"/>
      <c r="GE25" s="305"/>
      <c r="GF25" s="305"/>
      <c r="GG25" s="305"/>
      <c r="GH25" s="305"/>
      <c r="GI25" s="305"/>
      <c r="GJ25" s="305"/>
      <c r="GK25" s="305"/>
      <c r="GL25" s="305"/>
      <c r="GM25" s="305"/>
      <c r="GN25" s="305"/>
      <c r="GO25" s="305"/>
      <c r="GP25" s="305"/>
      <c r="GQ25" s="305"/>
      <c r="GR25" s="305"/>
      <c r="GS25" s="305"/>
      <c r="GT25" s="305"/>
      <c r="GU25" s="305"/>
      <c r="GV25" s="305"/>
      <c r="GW25" s="305"/>
      <c r="GX25" s="305"/>
      <c r="GY25" s="305"/>
      <c r="GZ25" s="305"/>
      <c r="HA25" s="305"/>
      <c r="HB25" s="305"/>
      <c r="HC25" s="305"/>
      <c r="HD25" s="305"/>
      <c r="HE25" s="305"/>
      <c r="HF25" s="305"/>
      <c r="HG25" s="305"/>
      <c r="HH25" s="305"/>
      <c r="HI25" s="305"/>
      <c r="HJ25" s="305"/>
      <c r="HK25" s="305"/>
      <c r="HL25" s="305"/>
      <c r="HM25" s="305"/>
      <c r="HN25" s="305"/>
      <c r="HO25" s="305"/>
      <c r="HP25" s="305"/>
      <c r="HQ25" s="305"/>
      <c r="HR25" s="305"/>
      <c r="HS25" s="305"/>
      <c r="HT25" s="305"/>
      <c r="HU25" s="305"/>
      <c r="HV25" s="305"/>
      <c r="HW25" s="305"/>
      <c r="HX25" s="305"/>
      <c r="HY25" s="305"/>
      <c r="HZ25" s="305"/>
      <c r="IA25" s="305"/>
      <c r="IB25" s="305"/>
      <c r="IC25" s="305"/>
      <c r="ID25" s="305"/>
      <c r="IE25" s="305"/>
      <c r="IF25" s="305"/>
      <c r="IG25" s="305"/>
      <c r="IH25" s="305"/>
      <c r="II25" s="305"/>
      <c r="IJ25" s="305"/>
      <c r="IK25" s="305"/>
      <c r="IL25" s="305"/>
      <c r="IM25" s="305"/>
      <c r="IN25" s="305"/>
      <c r="IO25" s="305"/>
      <c r="IP25" s="305"/>
      <c r="IQ25" s="305"/>
      <c r="IR25" s="305"/>
    </row>
    <row r="26" spans="2:252">
      <c r="B26" s="309"/>
      <c r="C26" s="305"/>
      <c r="D26" s="305"/>
      <c r="E26" s="305"/>
      <c r="F26" s="305"/>
      <c r="G26" s="305"/>
      <c r="H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c r="CX26" s="305"/>
      <c r="CY26" s="305"/>
      <c r="CZ26" s="305"/>
      <c r="DA26" s="305"/>
      <c r="DB26" s="305"/>
      <c r="DC26" s="305"/>
      <c r="DD26" s="305"/>
      <c r="DE26" s="305"/>
      <c r="DF26" s="305"/>
      <c r="DG26" s="305"/>
      <c r="DH26" s="305"/>
      <c r="DI26" s="305"/>
      <c r="DJ26" s="305"/>
      <c r="DK26" s="305"/>
      <c r="DL26" s="305"/>
      <c r="DM26" s="305"/>
      <c r="DN26" s="305"/>
      <c r="DO26" s="305"/>
      <c r="DP26" s="305"/>
      <c r="DQ26" s="305"/>
      <c r="DR26" s="305"/>
      <c r="DS26" s="305"/>
      <c r="DT26" s="305"/>
      <c r="DU26" s="305"/>
      <c r="DV26" s="305"/>
      <c r="DW26" s="305"/>
      <c r="DX26" s="305"/>
      <c r="DY26" s="305"/>
      <c r="DZ26" s="305"/>
      <c r="EA26" s="305"/>
      <c r="EB26" s="305"/>
      <c r="EC26" s="305"/>
      <c r="ED26" s="305"/>
      <c r="EE26" s="305"/>
      <c r="EF26" s="305"/>
      <c r="EG26" s="305"/>
      <c r="EH26" s="305"/>
      <c r="EI26" s="305"/>
      <c r="EJ26" s="305"/>
      <c r="EK26" s="305"/>
      <c r="EL26" s="305"/>
      <c r="EM26" s="305"/>
      <c r="EN26" s="305"/>
      <c r="EO26" s="305"/>
      <c r="EP26" s="305"/>
      <c r="EQ26" s="305"/>
      <c r="ER26" s="305"/>
      <c r="ES26" s="305"/>
      <c r="ET26" s="305"/>
      <c r="EU26" s="305"/>
      <c r="EV26" s="305"/>
      <c r="EW26" s="305"/>
      <c r="EX26" s="305"/>
      <c r="EY26" s="305"/>
      <c r="EZ26" s="305"/>
      <c r="FA26" s="305"/>
      <c r="FB26" s="305"/>
      <c r="FC26" s="305"/>
      <c r="FD26" s="305"/>
      <c r="FE26" s="305"/>
      <c r="FF26" s="305"/>
      <c r="FG26" s="305"/>
      <c r="FH26" s="305"/>
      <c r="FI26" s="305"/>
      <c r="FJ26" s="305"/>
      <c r="FK26" s="305"/>
      <c r="FL26" s="305"/>
      <c r="FM26" s="305"/>
      <c r="FN26" s="305"/>
      <c r="FO26" s="305"/>
      <c r="FP26" s="305"/>
      <c r="FQ26" s="305"/>
      <c r="FR26" s="305"/>
      <c r="FS26" s="305"/>
      <c r="FT26" s="305"/>
      <c r="FU26" s="305"/>
      <c r="FV26" s="305"/>
      <c r="FW26" s="305"/>
      <c r="FX26" s="305"/>
      <c r="FY26" s="305"/>
      <c r="FZ26" s="305"/>
      <c r="GA26" s="305"/>
      <c r="GB26" s="305"/>
      <c r="GC26" s="305"/>
      <c r="GD26" s="305"/>
      <c r="GE26" s="305"/>
      <c r="GF26" s="305"/>
      <c r="GG26" s="305"/>
      <c r="GH26" s="305"/>
      <c r="GI26" s="305"/>
      <c r="GJ26" s="305"/>
      <c r="GK26" s="305"/>
      <c r="GL26" s="305"/>
      <c r="GM26" s="305"/>
      <c r="GN26" s="305"/>
      <c r="GO26" s="305"/>
      <c r="GP26" s="305"/>
      <c r="GQ26" s="305"/>
      <c r="GR26" s="305"/>
      <c r="GS26" s="305"/>
      <c r="GT26" s="305"/>
      <c r="GU26" s="305"/>
      <c r="GV26" s="305"/>
      <c r="GW26" s="305"/>
      <c r="GX26" s="305"/>
      <c r="GY26" s="305"/>
      <c r="GZ26" s="305"/>
      <c r="HA26" s="305"/>
      <c r="HB26" s="305"/>
      <c r="HC26" s="305"/>
      <c r="HD26" s="305"/>
      <c r="HE26" s="305"/>
      <c r="HF26" s="305"/>
      <c r="HG26" s="305"/>
      <c r="HH26" s="305"/>
      <c r="HI26" s="305"/>
      <c r="HJ26" s="305"/>
      <c r="HK26" s="305"/>
      <c r="HL26" s="305"/>
      <c r="HM26" s="305"/>
      <c r="HN26" s="305"/>
      <c r="HO26" s="305"/>
      <c r="HP26" s="305"/>
      <c r="HQ26" s="305"/>
      <c r="HR26" s="305"/>
      <c r="HS26" s="305"/>
      <c r="HT26" s="305"/>
      <c r="HU26" s="305"/>
      <c r="HV26" s="305"/>
      <c r="HW26" s="305"/>
      <c r="HX26" s="305"/>
      <c r="HY26" s="305"/>
      <c r="HZ26" s="305"/>
      <c r="IA26" s="305"/>
      <c r="IB26" s="305"/>
      <c r="IC26" s="305"/>
      <c r="ID26" s="305"/>
      <c r="IE26" s="305"/>
      <c r="IF26" s="305"/>
      <c r="IG26" s="305"/>
      <c r="IH26" s="305"/>
      <c r="II26" s="305"/>
      <c r="IJ26" s="305"/>
      <c r="IK26" s="305"/>
      <c r="IL26" s="305"/>
      <c r="IM26" s="305"/>
      <c r="IN26" s="305"/>
      <c r="IO26" s="305"/>
      <c r="IP26" s="305"/>
      <c r="IQ26" s="305"/>
      <c r="IR26" s="305"/>
    </row>
    <row r="27" spans="2:252">
      <c r="B27" s="309"/>
      <c r="C27" s="305"/>
      <c r="D27" s="305"/>
      <c r="E27" s="305"/>
      <c r="F27" s="305"/>
      <c r="G27" s="305"/>
      <c r="H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c r="DO27" s="305"/>
      <c r="DP27" s="305"/>
      <c r="DQ27" s="305"/>
      <c r="DR27" s="305"/>
      <c r="DS27" s="305"/>
      <c r="DT27" s="305"/>
      <c r="DU27" s="305"/>
      <c r="DV27" s="305"/>
      <c r="DW27" s="305"/>
      <c r="DX27" s="305"/>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c r="IR27" s="305"/>
    </row>
    <row r="28" spans="2:252">
      <c r="B28" s="309"/>
      <c r="C28" s="305"/>
      <c r="D28" s="305"/>
      <c r="E28" s="305"/>
      <c r="F28" s="305"/>
      <c r="G28" s="305"/>
      <c r="H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5"/>
      <c r="CE28" s="305"/>
      <c r="CF28" s="305"/>
      <c r="CG28" s="305"/>
      <c r="CH28" s="305"/>
      <c r="CI28" s="305"/>
      <c r="CJ28" s="305"/>
      <c r="CK28" s="305"/>
      <c r="CL28" s="305"/>
      <c r="CM28" s="305"/>
      <c r="CN28" s="305"/>
      <c r="CO28" s="305"/>
      <c r="CP28" s="305"/>
      <c r="CQ28" s="305"/>
      <c r="CR28" s="305"/>
      <c r="CS28" s="305"/>
      <c r="CT28" s="305"/>
      <c r="CU28" s="305"/>
      <c r="CV28" s="305"/>
      <c r="CW28" s="305"/>
      <c r="CX28" s="305"/>
      <c r="CY28" s="305"/>
      <c r="CZ28" s="305"/>
      <c r="DA28" s="305"/>
      <c r="DB28" s="305"/>
      <c r="DC28" s="305"/>
      <c r="DD28" s="305"/>
      <c r="DE28" s="305"/>
      <c r="DF28" s="305"/>
      <c r="DG28" s="305"/>
      <c r="DH28" s="305"/>
      <c r="DI28" s="305"/>
      <c r="DJ28" s="305"/>
      <c r="DK28" s="305"/>
      <c r="DL28" s="305"/>
      <c r="DM28" s="305"/>
      <c r="DN28" s="305"/>
      <c r="DO28" s="305"/>
      <c r="DP28" s="305"/>
      <c r="DQ28" s="305"/>
      <c r="DR28" s="305"/>
      <c r="DS28" s="305"/>
      <c r="DT28" s="305"/>
      <c r="DU28" s="305"/>
      <c r="DV28" s="305"/>
      <c r="DW28" s="305"/>
      <c r="DX28" s="305"/>
      <c r="DY28" s="305"/>
      <c r="DZ28" s="305"/>
      <c r="EA28" s="305"/>
      <c r="EB28" s="305"/>
      <c r="EC28" s="305"/>
      <c r="ED28" s="305"/>
      <c r="EE28" s="305"/>
      <c r="EF28" s="305"/>
      <c r="EG28" s="305"/>
      <c r="EH28" s="305"/>
      <c r="EI28" s="305"/>
      <c r="EJ28" s="305"/>
      <c r="EK28" s="305"/>
      <c r="EL28" s="305"/>
      <c r="EM28" s="305"/>
      <c r="EN28" s="305"/>
      <c r="EO28" s="305"/>
      <c r="EP28" s="305"/>
      <c r="EQ28" s="305"/>
      <c r="ER28" s="305"/>
      <c r="ES28" s="305"/>
      <c r="ET28" s="305"/>
      <c r="EU28" s="305"/>
      <c r="EV28" s="305"/>
      <c r="EW28" s="305"/>
      <c r="EX28" s="305"/>
      <c r="EY28" s="305"/>
      <c r="EZ28" s="305"/>
      <c r="FA28" s="305"/>
      <c r="FB28" s="305"/>
      <c r="FC28" s="305"/>
      <c r="FD28" s="305"/>
      <c r="FE28" s="305"/>
      <c r="FF28" s="305"/>
      <c r="FG28" s="305"/>
      <c r="FH28" s="305"/>
      <c r="FI28" s="305"/>
      <c r="FJ28" s="305"/>
      <c r="FK28" s="305"/>
      <c r="FL28" s="305"/>
      <c r="FM28" s="305"/>
      <c r="FN28" s="305"/>
      <c r="FO28" s="305"/>
      <c r="FP28" s="305"/>
      <c r="FQ28" s="305"/>
      <c r="FR28" s="305"/>
      <c r="FS28" s="305"/>
      <c r="FT28" s="305"/>
      <c r="FU28" s="305"/>
      <c r="FV28" s="305"/>
      <c r="FW28" s="305"/>
      <c r="FX28" s="305"/>
      <c r="FY28" s="305"/>
      <c r="FZ28" s="305"/>
      <c r="GA28" s="305"/>
      <c r="GB28" s="305"/>
      <c r="GC28" s="305"/>
      <c r="GD28" s="305"/>
      <c r="GE28" s="305"/>
      <c r="GF28" s="305"/>
      <c r="GG28" s="305"/>
      <c r="GH28" s="305"/>
      <c r="GI28" s="305"/>
      <c r="GJ28" s="305"/>
      <c r="GK28" s="305"/>
      <c r="GL28" s="305"/>
      <c r="GM28" s="305"/>
      <c r="GN28" s="305"/>
      <c r="GO28" s="305"/>
      <c r="GP28" s="305"/>
      <c r="GQ28" s="305"/>
      <c r="GR28" s="305"/>
      <c r="GS28" s="305"/>
      <c r="GT28" s="305"/>
      <c r="GU28" s="305"/>
      <c r="GV28" s="305"/>
      <c r="GW28" s="305"/>
      <c r="GX28" s="305"/>
      <c r="GY28" s="305"/>
      <c r="GZ28" s="305"/>
      <c r="HA28" s="305"/>
      <c r="HB28" s="305"/>
      <c r="HC28" s="305"/>
      <c r="HD28" s="305"/>
      <c r="HE28" s="305"/>
      <c r="HF28" s="305"/>
      <c r="HG28" s="305"/>
      <c r="HH28" s="305"/>
      <c r="HI28" s="305"/>
      <c r="HJ28" s="305"/>
      <c r="HK28" s="305"/>
      <c r="HL28" s="305"/>
      <c r="HM28" s="305"/>
      <c r="HN28" s="305"/>
      <c r="HO28" s="305"/>
      <c r="HP28" s="305"/>
      <c r="HQ28" s="305"/>
      <c r="HR28" s="305"/>
      <c r="HS28" s="305"/>
      <c r="HT28" s="305"/>
      <c r="HU28" s="305"/>
      <c r="HV28" s="305"/>
      <c r="HW28" s="305"/>
      <c r="HX28" s="305"/>
      <c r="HY28" s="305"/>
      <c r="HZ28" s="305"/>
      <c r="IA28" s="305"/>
      <c r="IB28" s="305"/>
      <c r="IC28" s="305"/>
      <c r="ID28" s="305"/>
      <c r="IE28" s="305"/>
      <c r="IF28" s="305"/>
      <c r="IG28" s="305"/>
      <c r="IH28" s="305"/>
      <c r="II28" s="305"/>
      <c r="IJ28" s="305"/>
      <c r="IK28" s="305"/>
      <c r="IL28" s="305"/>
      <c r="IM28" s="305"/>
      <c r="IN28" s="305"/>
      <c r="IO28" s="305"/>
      <c r="IP28" s="305"/>
      <c r="IQ28" s="305"/>
      <c r="IR28" s="305"/>
    </row>
    <row r="29" spans="2:252">
      <c r="B29" s="309"/>
      <c r="C29" s="305"/>
      <c r="D29" s="305"/>
      <c r="E29" s="305"/>
      <c r="F29" s="305"/>
      <c r="G29" s="305"/>
      <c r="H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5"/>
      <c r="CM29" s="305"/>
      <c r="CN29" s="305"/>
      <c r="CO29" s="305"/>
      <c r="CP29" s="305"/>
      <c r="CQ29" s="305"/>
      <c r="CR29" s="305"/>
      <c r="CS29" s="305"/>
      <c r="CT29" s="305"/>
      <c r="CU29" s="305"/>
      <c r="CV29" s="305"/>
      <c r="CW29" s="305"/>
      <c r="CX29" s="305"/>
      <c r="CY29" s="305"/>
      <c r="CZ29" s="305"/>
      <c r="DA29" s="305"/>
      <c r="DB29" s="305"/>
      <c r="DC29" s="305"/>
      <c r="DD29" s="305"/>
      <c r="DE29" s="305"/>
      <c r="DF29" s="305"/>
      <c r="DG29" s="305"/>
      <c r="DH29" s="305"/>
      <c r="DI29" s="305"/>
      <c r="DJ29" s="305"/>
      <c r="DK29" s="305"/>
      <c r="DL29" s="305"/>
      <c r="DM29" s="305"/>
      <c r="DN29" s="305"/>
      <c r="DO29" s="305"/>
      <c r="DP29" s="305"/>
      <c r="DQ29" s="305"/>
      <c r="DR29" s="305"/>
      <c r="DS29" s="305"/>
      <c r="DT29" s="305"/>
      <c r="DU29" s="305"/>
      <c r="DV29" s="305"/>
      <c r="DW29" s="305"/>
      <c r="DX29" s="305"/>
      <c r="DY29" s="305"/>
      <c r="DZ29" s="305"/>
      <c r="EA29" s="305"/>
      <c r="EB29" s="305"/>
      <c r="EC29" s="305"/>
      <c r="ED29" s="305"/>
      <c r="EE29" s="305"/>
      <c r="EF29" s="305"/>
      <c r="EG29" s="305"/>
      <c r="EH29" s="305"/>
      <c r="EI29" s="305"/>
      <c r="EJ29" s="305"/>
      <c r="EK29" s="305"/>
      <c r="EL29" s="305"/>
      <c r="EM29" s="305"/>
      <c r="EN29" s="305"/>
      <c r="EO29" s="305"/>
      <c r="EP29" s="305"/>
      <c r="EQ29" s="305"/>
      <c r="ER29" s="305"/>
      <c r="ES29" s="305"/>
      <c r="ET29" s="305"/>
      <c r="EU29" s="305"/>
      <c r="EV29" s="305"/>
      <c r="EW29" s="305"/>
      <c r="EX29" s="305"/>
      <c r="EY29" s="305"/>
      <c r="EZ29" s="305"/>
      <c r="FA29" s="305"/>
      <c r="FB29" s="305"/>
      <c r="FC29" s="305"/>
      <c r="FD29" s="305"/>
      <c r="FE29" s="305"/>
      <c r="FF29" s="305"/>
      <c r="FG29" s="305"/>
      <c r="FH29" s="305"/>
      <c r="FI29" s="305"/>
      <c r="FJ29" s="305"/>
      <c r="FK29" s="305"/>
      <c r="FL29" s="305"/>
      <c r="FM29" s="305"/>
      <c r="FN29" s="305"/>
      <c r="FO29" s="305"/>
      <c r="FP29" s="305"/>
      <c r="FQ29" s="305"/>
      <c r="FR29" s="305"/>
      <c r="FS29" s="305"/>
      <c r="FT29" s="305"/>
      <c r="FU29" s="305"/>
      <c r="FV29" s="305"/>
      <c r="FW29" s="305"/>
      <c r="FX29" s="305"/>
      <c r="FY29" s="305"/>
      <c r="FZ29" s="305"/>
      <c r="GA29" s="305"/>
      <c r="GB29" s="305"/>
      <c r="GC29" s="305"/>
      <c r="GD29" s="305"/>
      <c r="GE29" s="305"/>
      <c r="GF29" s="305"/>
      <c r="GG29" s="305"/>
      <c r="GH29" s="305"/>
      <c r="GI29" s="305"/>
      <c r="GJ29" s="305"/>
      <c r="GK29" s="305"/>
      <c r="GL29" s="305"/>
      <c r="GM29" s="305"/>
      <c r="GN29" s="305"/>
      <c r="GO29" s="305"/>
      <c r="GP29" s="305"/>
      <c r="GQ29" s="305"/>
      <c r="GR29" s="305"/>
      <c r="GS29" s="305"/>
      <c r="GT29" s="305"/>
      <c r="GU29" s="305"/>
      <c r="GV29" s="305"/>
      <c r="GW29" s="305"/>
      <c r="GX29" s="305"/>
      <c r="GY29" s="305"/>
      <c r="GZ29" s="305"/>
      <c r="HA29" s="305"/>
      <c r="HB29" s="305"/>
      <c r="HC29" s="305"/>
      <c r="HD29" s="305"/>
      <c r="HE29" s="305"/>
      <c r="HF29" s="305"/>
      <c r="HG29" s="305"/>
      <c r="HH29" s="305"/>
      <c r="HI29" s="305"/>
      <c r="HJ29" s="305"/>
      <c r="HK29" s="305"/>
      <c r="HL29" s="305"/>
      <c r="HM29" s="305"/>
      <c r="HN29" s="305"/>
      <c r="HO29" s="305"/>
      <c r="HP29" s="305"/>
      <c r="HQ29" s="305"/>
      <c r="HR29" s="305"/>
      <c r="HS29" s="305"/>
      <c r="HT29" s="305"/>
      <c r="HU29" s="305"/>
      <c r="HV29" s="305"/>
      <c r="HW29" s="305"/>
      <c r="HX29" s="305"/>
      <c r="HY29" s="305"/>
      <c r="HZ29" s="305"/>
      <c r="IA29" s="305"/>
      <c r="IB29" s="305"/>
      <c r="IC29" s="305"/>
      <c r="ID29" s="305"/>
      <c r="IE29" s="305"/>
      <c r="IF29" s="305"/>
      <c r="IG29" s="305"/>
      <c r="IH29" s="305"/>
      <c r="II29" s="305"/>
      <c r="IJ29" s="305"/>
      <c r="IK29" s="305"/>
      <c r="IL29" s="305"/>
      <c r="IM29" s="305"/>
      <c r="IN29" s="305"/>
      <c r="IO29" s="305"/>
      <c r="IP29" s="305"/>
      <c r="IQ29" s="305"/>
      <c r="IR29" s="305"/>
    </row>
    <row r="30" spans="2:252">
      <c r="B30" s="309"/>
      <c r="C30" s="305"/>
      <c r="D30" s="305"/>
      <c r="E30" s="305"/>
      <c r="F30" s="305"/>
      <c r="G30" s="305"/>
      <c r="H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5"/>
      <c r="CN30" s="305"/>
      <c r="CO30" s="305"/>
      <c r="CP30" s="305"/>
      <c r="CQ30" s="305"/>
      <c r="CR30" s="305"/>
      <c r="CS30" s="305"/>
      <c r="CT30" s="305"/>
      <c r="CU30" s="305"/>
      <c r="CV30" s="305"/>
      <c r="CW30" s="305"/>
      <c r="CX30" s="305"/>
      <c r="CY30" s="305"/>
      <c r="CZ30" s="305"/>
      <c r="DA30" s="305"/>
      <c r="DB30" s="305"/>
      <c r="DC30" s="305"/>
      <c r="DD30" s="305"/>
      <c r="DE30" s="305"/>
      <c r="DF30" s="305"/>
      <c r="DG30" s="305"/>
      <c r="DH30" s="305"/>
      <c r="DI30" s="305"/>
      <c r="DJ30" s="305"/>
      <c r="DK30" s="305"/>
      <c r="DL30" s="305"/>
      <c r="DM30" s="305"/>
      <c r="DN30" s="305"/>
      <c r="DO30" s="305"/>
      <c r="DP30" s="305"/>
      <c r="DQ30" s="305"/>
      <c r="DR30" s="305"/>
      <c r="DS30" s="305"/>
      <c r="DT30" s="305"/>
      <c r="DU30" s="305"/>
      <c r="DV30" s="305"/>
      <c r="DW30" s="305"/>
      <c r="DX30" s="305"/>
      <c r="DY30" s="305"/>
      <c r="DZ30" s="305"/>
      <c r="EA30" s="305"/>
      <c r="EB30" s="305"/>
      <c r="EC30" s="305"/>
      <c r="ED30" s="305"/>
      <c r="EE30" s="305"/>
      <c r="EF30" s="305"/>
      <c r="EG30" s="305"/>
      <c r="EH30" s="305"/>
      <c r="EI30" s="305"/>
      <c r="EJ30" s="305"/>
      <c r="EK30" s="305"/>
      <c r="EL30" s="305"/>
      <c r="EM30" s="305"/>
      <c r="EN30" s="305"/>
      <c r="EO30" s="305"/>
      <c r="EP30" s="305"/>
      <c r="EQ30" s="305"/>
      <c r="ER30" s="305"/>
      <c r="ES30" s="305"/>
      <c r="ET30" s="305"/>
      <c r="EU30" s="305"/>
      <c r="EV30" s="305"/>
      <c r="EW30" s="305"/>
      <c r="EX30" s="305"/>
      <c r="EY30" s="305"/>
      <c r="EZ30" s="305"/>
      <c r="FA30" s="305"/>
      <c r="FB30" s="305"/>
      <c r="FC30" s="305"/>
      <c r="FD30" s="305"/>
      <c r="FE30" s="305"/>
      <c r="FF30" s="305"/>
      <c r="FG30" s="305"/>
      <c r="FH30" s="305"/>
      <c r="FI30" s="305"/>
      <c r="FJ30" s="305"/>
      <c r="FK30" s="305"/>
      <c r="FL30" s="305"/>
      <c r="FM30" s="305"/>
      <c r="FN30" s="305"/>
      <c r="FO30" s="305"/>
      <c r="FP30" s="305"/>
      <c r="FQ30" s="305"/>
      <c r="FR30" s="305"/>
      <c r="FS30" s="305"/>
      <c r="FT30" s="305"/>
      <c r="FU30" s="305"/>
      <c r="FV30" s="305"/>
      <c r="FW30" s="305"/>
      <c r="FX30" s="305"/>
      <c r="FY30" s="305"/>
      <c r="FZ30" s="305"/>
      <c r="GA30" s="305"/>
      <c r="GB30" s="305"/>
      <c r="GC30" s="305"/>
      <c r="GD30" s="305"/>
      <c r="GE30" s="305"/>
      <c r="GF30" s="305"/>
      <c r="GG30" s="305"/>
      <c r="GH30" s="305"/>
      <c r="GI30" s="305"/>
      <c r="GJ30" s="305"/>
      <c r="GK30" s="305"/>
      <c r="GL30" s="305"/>
      <c r="GM30" s="305"/>
      <c r="GN30" s="305"/>
      <c r="GO30" s="305"/>
      <c r="GP30" s="305"/>
      <c r="GQ30" s="305"/>
      <c r="GR30" s="305"/>
      <c r="GS30" s="305"/>
      <c r="GT30" s="305"/>
      <c r="GU30" s="305"/>
      <c r="GV30" s="305"/>
      <c r="GW30" s="305"/>
      <c r="GX30" s="305"/>
      <c r="GY30" s="305"/>
      <c r="GZ30" s="305"/>
      <c r="HA30" s="305"/>
      <c r="HB30" s="305"/>
      <c r="HC30" s="305"/>
      <c r="HD30" s="305"/>
      <c r="HE30" s="305"/>
      <c r="HF30" s="305"/>
      <c r="HG30" s="305"/>
      <c r="HH30" s="305"/>
      <c r="HI30" s="305"/>
      <c r="HJ30" s="305"/>
      <c r="HK30" s="305"/>
      <c r="HL30" s="305"/>
      <c r="HM30" s="305"/>
      <c r="HN30" s="305"/>
      <c r="HO30" s="305"/>
      <c r="HP30" s="305"/>
      <c r="HQ30" s="305"/>
      <c r="HR30" s="305"/>
      <c r="HS30" s="305"/>
      <c r="HT30" s="305"/>
      <c r="HU30" s="305"/>
      <c r="HV30" s="305"/>
      <c r="HW30" s="305"/>
      <c r="HX30" s="305"/>
      <c r="HY30" s="305"/>
      <c r="HZ30" s="305"/>
      <c r="IA30" s="305"/>
      <c r="IB30" s="305"/>
      <c r="IC30" s="305"/>
      <c r="ID30" s="305"/>
      <c r="IE30" s="305"/>
      <c r="IF30" s="305"/>
      <c r="IG30" s="305"/>
      <c r="IH30" s="305"/>
      <c r="II30" s="305"/>
      <c r="IJ30" s="305"/>
      <c r="IK30" s="305"/>
      <c r="IL30" s="305"/>
      <c r="IM30" s="305"/>
      <c r="IN30" s="305"/>
      <c r="IO30" s="305"/>
      <c r="IP30" s="305"/>
      <c r="IQ30" s="305"/>
      <c r="IR30" s="305"/>
    </row>
    <row r="31" spans="2:252">
      <c r="B31" s="309"/>
      <c r="C31" s="305"/>
      <c r="D31" s="305"/>
      <c r="E31" s="305"/>
      <c r="F31" s="305"/>
      <c r="G31" s="305"/>
      <c r="H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c r="DO31" s="305"/>
      <c r="DP31" s="305"/>
      <c r="DQ31" s="305"/>
      <c r="DR31" s="305"/>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5"/>
      <c r="EZ31" s="305"/>
      <c r="FA31" s="305"/>
      <c r="FB31" s="305"/>
      <c r="FC31" s="305"/>
      <c r="FD31" s="305"/>
      <c r="FE31" s="305"/>
      <c r="FF31" s="305"/>
      <c r="FG31" s="305"/>
      <c r="FH31" s="305"/>
      <c r="FI31" s="305"/>
      <c r="FJ31" s="305"/>
      <c r="FK31" s="305"/>
      <c r="FL31" s="305"/>
      <c r="FM31" s="305"/>
      <c r="FN31" s="305"/>
      <c r="FO31" s="305"/>
      <c r="FP31" s="305"/>
      <c r="FQ31" s="305"/>
      <c r="FR31" s="305"/>
      <c r="FS31" s="305"/>
      <c r="FT31" s="305"/>
      <c r="FU31" s="305"/>
      <c r="FV31" s="305"/>
      <c r="FW31" s="305"/>
      <c r="FX31" s="305"/>
      <c r="FY31" s="305"/>
      <c r="FZ31" s="305"/>
      <c r="GA31" s="305"/>
      <c r="GB31" s="305"/>
      <c r="GC31" s="305"/>
      <c r="GD31" s="305"/>
      <c r="GE31" s="305"/>
      <c r="GF31" s="305"/>
      <c r="GG31" s="305"/>
      <c r="GH31" s="305"/>
      <c r="GI31" s="305"/>
      <c r="GJ31" s="305"/>
      <c r="GK31" s="305"/>
      <c r="GL31" s="305"/>
      <c r="GM31" s="305"/>
      <c r="GN31" s="305"/>
      <c r="GO31" s="305"/>
      <c r="GP31" s="305"/>
      <c r="GQ31" s="305"/>
      <c r="GR31" s="305"/>
      <c r="GS31" s="305"/>
      <c r="GT31" s="305"/>
      <c r="GU31" s="305"/>
      <c r="GV31" s="305"/>
      <c r="GW31" s="305"/>
      <c r="GX31" s="305"/>
      <c r="GY31" s="305"/>
      <c r="GZ31" s="305"/>
      <c r="HA31" s="305"/>
      <c r="HB31" s="305"/>
      <c r="HC31" s="305"/>
      <c r="HD31" s="305"/>
      <c r="HE31" s="305"/>
      <c r="HF31" s="305"/>
      <c r="HG31" s="305"/>
      <c r="HH31" s="305"/>
      <c r="HI31" s="305"/>
      <c r="HJ31" s="305"/>
      <c r="HK31" s="305"/>
      <c r="HL31" s="305"/>
      <c r="HM31" s="305"/>
      <c r="HN31" s="305"/>
      <c r="HO31" s="305"/>
      <c r="HP31" s="305"/>
      <c r="HQ31" s="305"/>
      <c r="HR31" s="305"/>
      <c r="HS31" s="305"/>
      <c r="HT31" s="305"/>
      <c r="HU31" s="305"/>
      <c r="HV31" s="305"/>
      <c r="HW31" s="305"/>
      <c r="HX31" s="305"/>
      <c r="HY31" s="305"/>
      <c r="HZ31" s="305"/>
      <c r="IA31" s="305"/>
      <c r="IB31" s="305"/>
      <c r="IC31" s="305"/>
      <c r="ID31" s="305"/>
      <c r="IE31" s="305"/>
      <c r="IF31" s="305"/>
      <c r="IG31" s="305"/>
      <c r="IH31" s="305"/>
      <c r="II31" s="305"/>
      <c r="IJ31" s="305"/>
      <c r="IK31" s="305"/>
      <c r="IL31" s="305"/>
      <c r="IM31" s="305"/>
      <c r="IN31" s="305"/>
      <c r="IO31" s="305"/>
      <c r="IP31" s="305"/>
      <c r="IQ31" s="305"/>
      <c r="IR31" s="305"/>
    </row>
    <row r="32" spans="2:252">
      <c r="B32" s="309"/>
      <c r="C32" s="305"/>
      <c r="D32" s="305"/>
      <c r="E32" s="305"/>
      <c r="F32" s="305"/>
      <c r="G32" s="305"/>
      <c r="H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5"/>
      <c r="DB32" s="305"/>
      <c r="DC32" s="305"/>
      <c r="DD32" s="305"/>
      <c r="DE32" s="305"/>
      <c r="DF32" s="305"/>
      <c r="DG32" s="305"/>
      <c r="DH32" s="305"/>
      <c r="DI32" s="305"/>
      <c r="DJ32" s="305"/>
      <c r="DK32" s="305"/>
      <c r="DL32" s="305"/>
      <c r="DM32" s="305"/>
      <c r="DN32" s="305"/>
      <c r="DO32" s="305"/>
      <c r="DP32" s="305"/>
      <c r="DQ32" s="305"/>
      <c r="DR32" s="305"/>
      <c r="DS32" s="305"/>
      <c r="DT32" s="305"/>
      <c r="DU32" s="305"/>
      <c r="DV32" s="305"/>
      <c r="DW32" s="305"/>
      <c r="DX32" s="305"/>
      <c r="DY32" s="305"/>
      <c r="DZ32" s="305"/>
      <c r="EA32" s="305"/>
      <c r="EB32" s="305"/>
      <c r="EC32" s="305"/>
      <c r="ED32" s="305"/>
      <c r="EE32" s="305"/>
      <c r="EF32" s="305"/>
      <c r="EG32" s="305"/>
      <c r="EH32" s="305"/>
      <c r="EI32" s="305"/>
      <c r="EJ32" s="305"/>
      <c r="EK32" s="305"/>
      <c r="EL32" s="305"/>
      <c r="EM32" s="305"/>
      <c r="EN32" s="305"/>
      <c r="EO32" s="305"/>
      <c r="EP32" s="305"/>
      <c r="EQ32" s="305"/>
      <c r="ER32" s="305"/>
      <c r="ES32" s="305"/>
      <c r="ET32" s="305"/>
      <c r="EU32" s="305"/>
      <c r="EV32" s="305"/>
      <c r="EW32" s="305"/>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305"/>
      <c r="FV32" s="305"/>
      <c r="FW32" s="305"/>
      <c r="FX32" s="305"/>
      <c r="FY32" s="305"/>
      <c r="FZ32" s="305"/>
      <c r="GA32" s="305"/>
      <c r="GB32" s="305"/>
      <c r="GC32" s="305"/>
      <c r="GD32" s="305"/>
      <c r="GE32" s="305"/>
      <c r="GF32" s="305"/>
      <c r="GG32" s="305"/>
      <c r="GH32" s="305"/>
      <c r="GI32" s="305"/>
      <c r="GJ32" s="305"/>
      <c r="GK32" s="305"/>
      <c r="GL32" s="305"/>
      <c r="GM32" s="305"/>
      <c r="GN32" s="305"/>
      <c r="GO32" s="305"/>
      <c r="GP32" s="305"/>
      <c r="GQ32" s="305"/>
      <c r="GR32" s="305"/>
      <c r="GS32" s="305"/>
      <c r="GT32" s="305"/>
      <c r="GU32" s="305"/>
      <c r="GV32" s="305"/>
      <c r="GW32" s="305"/>
      <c r="GX32" s="305"/>
      <c r="GY32" s="305"/>
      <c r="GZ32" s="305"/>
      <c r="HA32" s="305"/>
      <c r="HB32" s="305"/>
      <c r="HC32" s="305"/>
      <c r="HD32" s="305"/>
      <c r="HE32" s="305"/>
      <c r="HF32" s="305"/>
      <c r="HG32" s="305"/>
      <c r="HH32" s="305"/>
      <c r="HI32" s="305"/>
      <c r="HJ32" s="305"/>
      <c r="HK32" s="305"/>
      <c r="HL32" s="305"/>
      <c r="HM32" s="305"/>
      <c r="HN32" s="305"/>
      <c r="HO32" s="305"/>
      <c r="HP32" s="305"/>
      <c r="HQ32" s="305"/>
      <c r="HR32" s="305"/>
      <c r="HS32" s="305"/>
      <c r="HT32" s="305"/>
      <c r="HU32" s="305"/>
      <c r="HV32" s="305"/>
      <c r="HW32" s="305"/>
      <c r="HX32" s="305"/>
      <c r="HY32" s="305"/>
      <c r="HZ32" s="305"/>
      <c r="IA32" s="305"/>
      <c r="IB32" s="305"/>
      <c r="IC32" s="305"/>
      <c r="ID32" s="305"/>
      <c r="IE32" s="305"/>
      <c r="IF32" s="305"/>
      <c r="IG32" s="305"/>
      <c r="IH32" s="305"/>
      <c r="II32" s="305"/>
      <c r="IJ32" s="305"/>
      <c r="IK32" s="305"/>
      <c r="IL32" s="305"/>
      <c r="IM32" s="305"/>
      <c r="IN32" s="305"/>
      <c r="IO32" s="305"/>
      <c r="IP32" s="305"/>
      <c r="IQ32" s="305"/>
      <c r="IR32" s="305"/>
    </row>
    <row r="33" spans="2:252">
      <c r="B33" s="309"/>
      <c r="C33" s="305"/>
      <c r="D33" s="305"/>
      <c r="E33" s="305"/>
      <c r="F33" s="305"/>
      <c r="G33" s="305"/>
      <c r="H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c r="GK33" s="305"/>
      <c r="GL33" s="305"/>
      <c r="GM33" s="305"/>
      <c r="GN33" s="305"/>
      <c r="GO33" s="305"/>
      <c r="GP33" s="305"/>
      <c r="GQ33" s="305"/>
      <c r="GR33" s="305"/>
      <c r="GS33" s="305"/>
      <c r="GT33" s="305"/>
      <c r="GU33" s="305"/>
      <c r="GV33" s="305"/>
      <c r="GW33" s="305"/>
      <c r="GX33" s="305"/>
      <c r="GY33" s="305"/>
      <c r="GZ33" s="305"/>
      <c r="HA33" s="305"/>
      <c r="HB33" s="305"/>
      <c r="HC33" s="305"/>
      <c r="HD33" s="305"/>
      <c r="HE33" s="305"/>
      <c r="HF33" s="305"/>
      <c r="HG33" s="305"/>
      <c r="HH33" s="305"/>
      <c r="HI33" s="305"/>
      <c r="HJ33" s="305"/>
      <c r="HK33" s="305"/>
      <c r="HL33" s="305"/>
      <c r="HM33" s="305"/>
      <c r="HN33" s="305"/>
      <c r="HO33" s="305"/>
      <c r="HP33" s="305"/>
      <c r="HQ33" s="305"/>
      <c r="HR33" s="305"/>
      <c r="HS33" s="305"/>
      <c r="HT33" s="305"/>
      <c r="HU33" s="305"/>
      <c r="HV33" s="305"/>
      <c r="HW33" s="305"/>
      <c r="HX33" s="305"/>
      <c r="HY33" s="305"/>
      <c r="HZ33" s="305"/>
      <c r="IA33" s="305"/>
      <c r="IB33" s="305"/>
      <c r="IC33" s="305"/>
      <c r="ID33" s="305"/>
      <c r="IE33" s="305"/>
      <c r="IF33" s="305"/>
      <c r="IG33" s="305"/>
      <c r="IH33" s="305"/>
      <c r="II33" s="305"/>
      <c r="IJ33" s="305"/>
      <c r="IK33" s="305"/>
      <c r="IL33" s="305"/>
      <c r="IM33" s="305"/>
      <c r="IN33" s="305"/>
      <c r="IO33" s="305"/>
      <c r="IP33" s="305"/>
      <c r="IQ33" s="305"/>
      <c r="IR33" s="305"/>
    </row>
    <row r="34" spans="2:252">
      <c r="B34" s="309"/>
      <c r="C34" s="305"/>
      <c r="D34" s="305"/>
      <c r="E34" s="305"/>
      <c r="F34" s="305"/>
      <c r="G34" s="305"/>
      <c r="H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c r="HL34" s="305"/>
      <c r="HM34" s="305"/>
      <c r="HN34" s="305"/>
      <c r="HO34" s="305"/>
      <c r="HP34" s="305"/>
      <c r="HQ34" s="305"/>
      <c r="HR34" s="305"/>
      <c r="HS34" s="305"/>
      <c r="HT34" s="305"/>
      <c r="HU34" s="305"/>
      <c r="HV34" s="305"/>
      <c r="HW34" s="305"/>
      <c r="HX34" s="305"/>
      <c r="HY34" s="305"/>
      <c r="HZ34" s="305"/>
      <c r="IA34" s="305"/>
      <c r="IB34" s="305"/>
      <c r="IC34" s="305"/>
      <c r="ID34" s="305"/>
      <c r="IE34" s="305"/>
      <c r="IF34" s="305"/>
      <c r="IG34" s="305"/>
      <c r="IH34" s="305"/>
      <c r="II34" s="305"/>
      <c r="IJ34" s="305"/>
      <c r="IK34" s="305"/>
      <c r="IL34" s="305"/>
      <c r="IM34" s="305"/>
      <c r="IN34" s="305"/>
      <c r="IO34" s="305"/>
      <c r="IP34" s="305"/>
      <c r="IQ34" s="305"/>
      <c r="IR34" s="305"/>
    </row>
    <row r="35" spans="2:252">
      <c r="B35" s="309"/>
      <c r="C35" s="305"/>
      <c r="D35" s="305"/>
      <c r="E35" s="305"/>
      <c r="F35" s="305"/>
      <c r="G35" s="305"/>
      <c r="H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c r="IP35" s="305"/>
      <c r="IQ35" s="305"/>
      <c r="IR35" s="305"/>
    </row>
    <row r="36" spans="2:252">
      <c r="B36" s="309"/>
      <c r="C36" s="305"/>
      <c r="D36" s="305"/>
      <c r="E36" s="305"/>
      <c r="F36" s="305"/>
      <c r="G36" s="305"/>
      <c r="H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c r="IR36" s="305"/>
    </row>
    <row r="37" spans="2:252">
      <c r="B37" s="309"/>
      <c r="C37" s="305"/>
      <c r="D37" s="305"/>
      <c r="E37" s="305"/>
      <c r="F37" s="305"/>
      <c r="G37" s="305"/>
      <c r="H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c r="IB37" s="305"/>
      <c r="IC37" s="305"/>
      <c r="ID37" s="305"/>
      <c r="IE37" s="305"/>
      <c r="IF37" s="305"/>
      <c r="IG37" s="305"/>
      <c r="IH37" s="305"/>
      <c r="II37" s="305"/>
      <c r="IJ37" s="305"/>
      <c r="IK37" s="305"/>
      <c r="IL37" s="305"/>
      <c r="IM37" s="305"/>
      <c r="IN37" s="305"/>
      <c r="IO37" s="305"/>
      <c r="IP37" s="305"/>
      <c r="IQ37" s="305"/>
      <c r="IR37" s="305"/>
    </row>
    <row r="38" spans="2:252">
      <c r="B38" s="309"/>
      <c r="C38" s="305"/>
      <c r="D38" s="305"/>
      <c r="E38" s="305"/>
      <c r="F38" s="305"/>
      <c r="G38" s="305"/>
      <c r="H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c r="HL38" s="305"/>
      <c r="HM38" s="305"/>
      <c r="HN38" s="305"/>
      <c r="HO38" s="305"/>
      <c r="HP38" s="305"/>
      <c r="HQ38" s="305"/>
      <c r="HR38" s="305"/>
      <c r="HS38" s="305"/>
      <c r="HT38" s="305"/>
      <c r="HU38" s="305"/>
      <c r="HV38" s="305"/>
      <c r="HW38" s="305"/>
      <c r="HX38" s="305"/>
      <c r="HY38" s="305"/>
      <c r="HZ38" s="305"/>
      <c r="IA38" s="305"/>
      <c r="IB38" s="305"/>
      <c r="IC38" s="305"/>
      <c r="ID38" s="305"/>
      <c r="IE38" s="305"/>
      <c r="IF38" s="305"/>
      <c r="IG38" s="305"/>
      <c r="IH38" s="305"/>
      <c r="II38" s="305"/>
      <c r="IJ38" s="305"/>
      <c r="IK38" s="305"/>
      <c r="IL38" s="305"/>
      <c r="IM38" s="305"/>
      <c r="IN38" s="305"/>
      <c r="IO38" s="305"/>
      <c r="IP38" s="305"/>
      <c r="IQ38" s="305"/>
      <c r="IR38" s="305"/>
    </row>
    <row r="39" spans="2:252">
      <c r="B39" s="309"/>
      <c r="C39" s="305"/>
      <c r="D39" s="305"/>
      <c r="E39" s="305"/>
      <c r="F39" s="305"/>
      <c r="G39" s="305"/>
      <c r="H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c r="GK39" s="305"/>
      <c r="GL39" s="305"/>
      <c r="GM39" s="305"/>
      <c r="GN39" s="305"/>
      <c r="GO39" s="305"/>
      <c r="GP39" s="305"/>
      <c r="GQ39" s="305"/>
      <c r="GR39" s="305"/>
      <c r="GS39" s="305"/>
      <c r="GT39" s="305"/>
      <c r="GU39" s="305"/>
      <c r="GV39" s="305"/>
      <c r="GW39" s="305"/>
      <c r="GX39" s="305"/>
      <c r="GY39" s="305"/>
      <c r="GZ39" s="305"/>
      <c r="HA39" s="305"/>
      <c r="HB39" s="305"/>
      <c r="HC39" s="305"/>
      <c r="HD39" s="305"/>
      <c r="HE39" s="305"/>
      <c r="HF39" s="305"/>
      <c r="HG39" s="305"/>
      <c r="HH39" s="305"/>
      <c r="HI39" s="305"/>
      <c r="HJ39" s="305"/>
      <c r="HK39" s="305"/>
      <c r="HL39" s="305"/>
      <c r="HM39" s="305"/>
      <c r="HN39" s="305"/>
      <c r="HO39" s="305"/>
      <c r="HP39" s="305"/>
      <c r="HQ39" s="305"/>
      <c r="HR39" s="305"/>
      <c r="HS39" s="305"/>
      <c r="HT39" s="305"/>
      <c r="HU39" s="305"/>
      <c r="HV39" s="305"/>
      <c r="HW39" s="305"/>
      <c r="HX39" s="305"/>
      <c r="HY39" s="305"/>
      <c r="HZ39" s="305"/>
      <c r="IA39" s="305"/>
      <c r="IB39" s="305"/>
      <c r="IC39" s="305"/>
      <c r="ID39" s="305"/>
      <c r="IE39" s="305"/>
      <c r="IF39" s="305"/>
      <c r="IG39" s="305"/>
      <c r="IH39" s="305"/>
      <c r="II39" s="305"/>
      <c r="IJ39" s="305"/>
      <c r="IK39" s="305"/>
      <c r="IL39" s="305"/>
      <c r="IM39" s="305"/>
      <c r="IN39" s="305"/>
      <c r="IO39" s="305"/>
      <c r="IP39" s="305"/>
      <c r="IQ39" s="305"/>
      <c r="IR39" s="305"/>
    </row>
    <row r="40" spans="2:252">
      <c r="B40" s="309"/>
      <c r="C40" s="305"/>
      <c r="D40" s="305"/>
      <c r="E40" s="305"/>
      <c r="F40" s="305"/>
      <c r="G40" s="305"/>
      <c r="H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c r="HL40" s="305"/>
      <c r="HM40" s="305"/>
      <c r="HN40" s="305"/>
      <c r="HO40" s="305"/>
      <c r="HP40" s="305"/>
      <c r="HQ40" s="305"/>
      <c r="HR40" s="305"/>
      <c r="HS40" s="305"/>
      <c r="HT40" s="305"/>
      <c r="HU40" s="305"/>
      <c r="HV40" s="305"/>
      <c r="HW40" s="305"/>
      <c r="HX40" s="305"/>
      <c r="HY40" s="305"/>
      <c r="HZ40" s="305"/>
      <c r="IA40" s="305"/>
      <c r="IB40" s="305"/>
      <c r="IC40" s="305"/>
      <c r="ID40" s="305"/>
      <c r="IE40" s="305"/>
      <c r="IF40" s="305"/>
      <c r="IG40" s="305"/>
      <c r="IH40" s="305"/>
      <c r="II40" s="305"/>
      <c r="IJ40" s="305"/>
      <c r="IK40" s="305"/>
      <c r="IL40" s="305"/>
      <c r="IM40" s="305"/>
      <c r="IN40" s="305"/>
      <c r="IO40" s="305"/>
      <c r="IP40" s="305"/>
      <c r="IQ40" s="305"/>
      <c r="IR40" s="305"/>
    </row>
    <row r="41" spans="2:252">
      <c r="B41" s="309"/>
      <c r="C41" s="305"/>
      <c r="D41" s="305"/>
      <c r="E41" s="305"/>
      <c r="F41" s="305"/>
      <c r="G41" s="305"/>
      <c r="H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5"/>
      <c r="DE41" s="305"/>
      <c r="DF41" s="305"/>
      <c r="DG41" s="305"/>
      <c r="DH41" s="305"/>
      <c r="DI41" s="305"/>
      <c r="DJ41" s="305"/>
      <c r="DK41" s="305"/>
      <c r="DL41" s="305"/>
      <c r="DM41" s="305"/>
      <c r="DN41" s="305"/>
      <c r="DO41" s="305"/>
      <c r="DP41" s="305"/>
      <c r="DQ41" s="305"/>
      <c r="DR41" s="305"/>
      <c r="DS41" s="305"/>
      <c r="DT41" s="305"/>
      <c r="DU41" s="305"/>
      <c r="DV41" s="305"/>
      <c r="DW41" s="305"/>
      <c r="DX41" s="305"/>
      <c r="DY41" s="305"/>
      <c r="DZ41" s="305"/>
      <c r="EA41" s="305"/>
      <c r="EB41" s="305"/>
      <c r="EC41" s="305"/>
      <c r="ED41" s="305"/>
      <c r="EE41" s="305"/>
      <c r="EF41" s="305"/>
      <c r="EG41" s="305"/>
      <c r="EH41" s="305"/>
      <c r="EI41" s="305"/>
      <c r="EJ41" s="305"/>
      <c r="EK41" s="305"/>
      <c r="EL41" s="305"/>
      <c r="EM41" s="305"/>
      <c r="EN41" s="305"/>
      <c r="EO41" s="305"/>
      <c r="EP41" s="305"/>
      <c r="EQ41" s="305"/>
      <c r="ER41" s="305"/>
      <c r="ES41" s="305"/>
      <c r="ET41" s="305"/>
      <c r="EU41" s="305"/>
      <c r="EV41" s="305"/>
      <c r="EW41" s="305"/>
      <c r="EX41" s="305"/>
      <c r="EY41" s="305"/>
      <c r="EZ41" s="305"/>
      <c r="FA41" s="305"/>
      <c r="FB41" s="305"/>
      <c r="FC41" s="305"/>
      <c r="FD41" s="305"/>
      <c r="FE41" s="305"/>
      <c r="FF41" s="305"/>
      <c r="FG41" s="305"/>
      <c r="FH41" s="305"/>
      <c r="FI41" s="305"/>
      <c r="FJ41" s="305"/>
      <c r="FK41" s="305"/>
      <c r="FL41" s="305"/>
      <c r="FM41" s="305"/>
      <c r="FN41" s="305"/>
      <c r="FO41" s="305"/>
      <c r="FP41" s="305"/>
      <c r="FQ41" s="305"/>
      <c r="FR41" s="305"/>
      <c r="FS41" s="305"/>
      <c r="FT41" s="305"/>
      <c r="FU41" s="305"/>
      <c r="FV41" s="305"/>
      <c r="FW41" s="305"/>
      <c r="FX41" s="305"/>
      <c r="FY41" s="305"/>
      <c r="FZ41" s="305"/>
      <c r="GA41" s="305"/>
      <c r="GB41" s="305"/>
      <c r="GC41" s="305"/>
      <c r="GD41" s="305"/>
      <c r="GE41" s="305"/>
      <c r="GF41" s="305"/>
      <c r="GG41" s="305"/>
      <c r="GH41" s="305"/>
      <c r="GI41" s="305"/>
      <c r="GJ41" s="305"/>
      <c r="GK41" s="305"/>
      <c r="GL41" s="305"/>
      <c r="GM41" s="305"/>
      <c r="GN41" s="305"/>
      <c r="GO41" s="305"/>
      <c r="GP41" s="305"/>
      <c r="GQ41" s="305"/>
      <c r="GR41" s="305"/>
      <c r="GS41" s="305"/>
      <c r="GT41" s="305"/>
      <c r="GU41" s="305"/>
      <c r="GV41" s="305"/>
      <c r="GW41" s="305"/>
      <c r="GX41" s="305"/>
      <c r="GY41" s="305"/>
      <c r="GZ41" s="305"/>
      <c r="HA41" s="305"/>
      <c r="HB41" s="305"/>
      <c r="HC41" s="305"/>
      <c r="HD41" s="305"/>
      <c r="HE41" s="305"/>
      <c r="HF41" s="305"/>
      <c r="HG41" s="305"/>
      <c r="HH41" s="305"/>
      <c r="HI41" s="305"/>
      <c r="HJ41" s="305"/>
      <c r="HK41" s="305"/>
      <c r="HL41" s="305"/>
      <c r="HM41" s="305"/>
      <c r="HN41" s="305"/>
      <c r="HO41" s="305"/>
      <c r="HP41" s="305"/>
      <c r="HQ41" s="305"/>
      <c r="HR41" s="305"/>
      <c r="HS41" s="305"/>
      <c r="HT41" s="305"/>
      <c r="HU41" s="305"/>
      <c r="HV41" s="305"/>
      <c r="HW41" s="305"/>
      <c r="HX41" s="305"/>
      <c r="HY41" s="305"/>
      <c r="HZ41" s="305"/>
      <c r="IA41" s="305"/>
      <c r="IB41" s="305"/>
      <c r="IC41" s="305"/>
      <c r="ID41" s="305"/>
      <c r="IE41" s="305"/>
      <c r="IF41" s="305"/>
      <c r="IG41" s="305"/>
      <c r="IH41" s="305"/>
      <c r="II41" s="305"/>
      <c r="IJ41" s="305"/>
      <c r="IK41" s="305"/>
      <c r="IL41" s="305"/>
      <c r="IM41" s="305"/>
      <c r="IN41" s="305"/>
      <c r="IO41" s="305"/>
      <c r="IP41" s="305"/>
      <c r="IQ41" s="305"/>
      <c r="IR41" s="305"/>
    </row>
    <row r="42" spans="2:252">
      <c r="B42" s="309"/>
      <c r="C42" s="305"/>
      <c r="D42" s="305"/>
      <c r="E42" s="305"/>
      <c r="F42" s="305"/>
      <c r="G42" s="305"/>
      <c r="H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5"/>
      <c r="BZ42" s="305"/>
      <c r="CA42" s="305"/>
      <c r="CB42" s="305"/>
      <c r="CC42" s="305"/>
      <c r="CD42" s="305"/>
      <c r="CE42" s="305"/>
      <c r="CF42" s="305"/>
      <c r="CG42" s="305"/>
      <c r="CH42" s="305"/>
      <c r="CI42" s="305"/>
      <c r="CJ42" s="305"/>
      <c r="CK42" s="305"/>
      <c r="CL42" s="305"/>
      <c r="CM42" s="305"/>
      <c r="CN42" s="305"/>
      <c r="CO42" s="305"/>
      <c r="CP42" s="305"/>
      <c r="CQ42" s="305"/>
      <c r="CR42" s="305"/>
      <c r="CS42" s="305"/>
      <c r="CT42" s="305"/>
      <c r="CU42" s="305"/>
      <c r="CV42" s="305"/>
      <c r="CW42" s="305"/>
      <c r="CX42" s="305"/>
      <c r="CY42" s="305"/>
      <c r="CZ42" s="305"/>
      <c r="DA42" s="305"/>
      <c r="DB42" s="305"/>
      <c r="DC42" s="305"/>
      <c r="DD42" s="305"/>
      <c r="DE42" s="305"/>
      <c r="DF42" s="305"/>
      <c r="DG42" s="305"/>
      <c r="DH42" s="305"/>
      <c r="DI42" s="305"/>
      <c r="DJ42" s="305"/>
      <c r="DK42" s="305"/>
      <c r="DL42" s="305"/>
      <c r="DM42" s="305"/>
      <c r="DN42" s="305"/>
      <c r="DO42" s="305"/>
      <c r="DP42" s="305"/>
      <c r="DQ42" s="305"/>
      <c r="DR42" s="305"/>
      <c r="DS42" s="305"/>
      <c r="DT42" s="305"/>
      <c r="DU42" s="305"/>
      <c r="DV42" s="305"/>
      <c r="DW42" s="305"/>
      <c r="DX42" s="305"/>
      <c r="DY42" s="305"/>
      <c r="DZ42" s="305"/>
      <c r="EA42" s="305"/>
      <c r="EB42" s="305"/>
      <c r="EC42" s="305"/>
      <c r="ED42" s="305"/>
      <c r="EE42" s="305"/>
      <c r="EF42" s="305"/>
      <c r="EG42" s="305"/>
      <c r="EH42" s="305"/>
      <c r="EI42" s="305"/>
      <c r="EJ42" s="305"/>
      <c r="EK42" s="305"/>
      <c r="EL42" s="305"/>
      <c r="EM42" s="305"/>
      <c r="EN42" s="305"/>
      <c r="EO42" s="305"/>
      <c r="EP42" s="305"/>
      <c r="EQ42" s="305"/>
      <c r="ER42" s="305"/>
      <c r="ES42" s="305"/>
      <c r="ET42" s="305"/>
      <c r="EU42" s="305"/>
      <c r="EV42" s="305"/>
      <c r="EW42" s="305"/>
      <c r="EX42" s="305"/>
      <c r="EY42" s="305"/>
      <c r="EZ42" s="305"/>
      <c r="FA42" s="305"/>
      <c r="FB42" s="305"/>
      <c r="FC42" s="305"/>
      <c r="FD42" s="305"/>
      <c r="FE42" s="305"/>
      <c r="FF42" s="305"/>
      <c r="FG42" s="305"/>
      <c r="FH42" s="305"/>
      <c r="FI42" s="305"/>
      <c r="FJ42" s="305"/>
      <c r="FK42" s="305"/>
      <c r="FL42" s="305"/>
      <c r="FM42" s="305"/>
      <c r="FN42" s="305"/>
      <c r="FO42" s="305"/>
      <c r="FP42" s="305"/>
      <c r="FQ42" s="305"/>
      <c r="FR42" s="305"/>
      <c r="FS42" s="305"/>
      <c r="FT42" s="305"/>
      <c r="FU42" s="305"/>
      <c r="FV42" s="305"/>
      <c r="FW42" s="305"/>
      <c r="FX42" s="305"/>
      <c r="FY42" s="305"/>
      <c r="FZ42" s="305"/>
      <c r="GA42" s="305"/>
      <c r="GB42" s="305"/>
      <c r="GC42" s="305"/>
      <c r="GD42" s="305"/>
      <c r="GE42" s="305"/>
      <c r="GF42" s="305"/>
      <c r="GG42" s="305"/>
      <c r="GH42" s="305"/>
      <c r="GI42" s="305"/>
      <c r="GJ42" s="305"/>
      <c r="GK42" s="305"/>
      <c r="GL42" s="305"/>
      <c r="GM42" s="305"/>
      <c r="GN42" s="305"/>
      <c r="GO42" s="305"/>
      <c r="GP42" s="305"/>
      <c r="GQ42" s="305"/>
      <c r="GR42" s="305"/>
      <c r="GS42" s="305"/>
      <c r="GT42" s="305"/>
      <c r="GU42" s="305"/>
      <c r="GV42" s="305"/>
      <c r="GW42" s="305"/>
      <c r="GX42" s="305"/>
      <c r="GY42" s="305"/>
      <c r="GZ42" s="305"/>
      <c r="HA42" s="305"/>
      <c r="HB42" s="305"/>
      <c r="HC42" s="305"/>
      <c r="HD42" s="305"/>
      <c r="HE42" s="305"/>
      <c r="HF42" s="305"/>
      <c r="HG42" s="305"/>
      <c r="HH42" s="305"/>
      <c r="HI42" s="305"/>
      <c r="HJ42" s="305"/>
      <c r="HK42" s="305"/>
      <c r="HL42" s="305"/>
      <c r="HM42" s="305"/>
      <c r="HN42" s="305"/>
      <c r="HO42" s="305"/>
      <c r="HP42" s="305"/>
      <c r="HQ42" s="305"/>
      <c r="HR42" s="305"/>
      <c r="HS42" s="305"/>
      <c r="HT42" s="305"/>
      <c r="HU42" s="305"/>
      <c r="HV42" s="305"/>
      <c r="HW42" s="305"/>
      <c r="HX42" s="305"/>
      <c r="HY42" s="305"/>
      <c r="HZ42" s="305"/>
      <c r="IA42" s="305"/>
      <c r="IB42" s="305"/>
      <c r="IC42" s="305"/>
      <c r="ID42" s="305"/>
      <c r="IE42" s="305"/>
      <c r="IF42" s="305"/>
      <c r="IG42" s="305"/>
      <c r="IH42" s="305"/>
      <c r="II42" s="305"/>
      <c r="IJ42" s="305"/>
      <c r="IK42" s="305"/>
      <c r="IL42" s="305"/>
      <c r="IM42" s="305"/>
      <c r="IN42" s="305"/>
      <c r="IO42" s="305"/>
      <c r="IP42" s="305"/>
      <c r="IQ42" s="305"/>
      <c r="IR42" s="305"/>
    </row>
    <row r="43" spans="2:252">
      <c r="B43" s="309"/>
      <c r="C43" s="305"/>
      <c r="D43" s="305"/>
      <c r="E43" s="305"/>
      <c r="F43" s="305"/>
      <c r="G43" s="305"/>
      <c r="H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5"/>
      <c r="BR43" s="305"/>
      <c r="BS43" s="305"/>
      <c r="BT43" s="305"/>
      <c r="BU43" s="305"/>
      <c r="BV43" s="305"/>
      <c r="BW43" s="305"/>
      <c r="BX43" s="305"/>
      <c r="BY43" s="305"/>
      <c r="BZ43" s="305"/>
      <c r="CA43" s="305"/>
      <c r="CB43" s="305"/>
      <c r="CC43" s="305"/>
      <c r="CD43" s="305"/>
      <c r="CE43" s="305"/>
      <c r="CF43" s="305"/>
      <c r="CG43" s="305"/>
      <c r="CH43" s="305"/>
      <c r="CI43" s="305"/>
      <c r="CJ43" s="305"/>
      <c r="CK43" s="305"/>
      <c r="CL43" s="305"/>
      <c r="CM43" s="305"/>
      <c r="CN43" s="305"/>
      <c r="CO43" s="305"/>
      <c r="CP43" s="305"/>
      <c r="CQ43" s="305"/>
      <c r="CR43" s="305"/>
      <c r="CS43" s="305"/>
      <c r="CT43" s="305"/>
      <c r="CU43" s="305"/>
      <c r="CV43" s="305"/>
      <c r="CW43" s="305"/>
      <c r="CX43" s="305"/>
      <c r="CY43" s="305"/>
      <c r="CZ43" s="305"/>
      <c r="DA43" s="305"/>
      <c r="DB43" s="305"/>
      <c r="DC43" s="305"/>
      <c r="DD43" s="305"/>
      <c r="DE43" s="305"/>
      <c r="DF43" s="305"/>
      <c r="DG43" s="305"/>
      <c r="DH43" s="305"/>
      <c r="DI43" s="305"/>
      <c r="DJ43" s="305"/>
      <c r="DK43" s="305"/>
      <c r="DL43" s="305"/>
      <c r="DM43" s="305"/>
      <c r="DN43" s="305"/>
      <c r="DO43" s="305"/>
      <c r="DP43" s="305"/>
      <c r="DQ43" s="305"/>
      <c r="DR43" s="305"/>
      <c r="DS43" s="305"/>
      <c r="DT43" s="305"/>
      <c r="DU43" s="305"/>
      <c r="DV43" s="305"/>
      <c r="DW43" s="305"/>
      <c r="DX43" s="305"/>
      <c r="DY43" s="305"/>
      <c r="DZ43" s="305"/>
      <c r="EA43" s="305"/>
      <c r="EB43" s="305"/>
      <c r="EC43" s="305"/>
      <c r="ED43" s="305"/>
      <c r="EE43" s="305"/>
      <c r="EF43" s="305"/>
      <c r="EG43" s="305"/>
      <c r="EH43" s="305"/>
      <c r="EI43" s="305"/>
      <c r="EJ43" s="305"/>
      <c r="EK43" s="305"/>
      <c r="EL43" s="305"/>
      <c r="EM43" s="305"/>
      <c r="EN43" s="305"/>
      <c r="EO43" s="305"/>
      <c r="EP43" s="305"/>
      <c r="EQ43" s="305"/>
      <c r="ER43" s="305"/>
      <c r="ES43" s="305"/>
      <c r="ET43" s="305"/>
      <c r="EU43" s="305"/>
      <c r="EV43" s="305"/>
      <c r="EW43" s="305"/>
      <c r="EX43" s="305"/>
      <c r="EY43" s="305"/>
      <c r="EZ43" s="305"/>
      <c r="FA43" s="305"/>
      <c r="FB43" s="305"/>
      <c r="FC43" s="305"/>
      <c r="FD43" s="305"/>
      <c r="FE43" s="305"/>
      <c r="FF43" s="305"/>
      <c r="FG43" s="305"/>
      <c r="FH43" s="305"/>
      <c r="FI43" s="305"/>
      <c r="FJ43" s="305"/>
      <c r="FK43" s="305"/>
      <c r="FL43" s="305"/>
      <c r="FM43" s="305"/>
      <c r="FN43" s="305"/>
      <c r="FO43" s="305"/>
      <c r="FP43" s="305"/>
      <c r="FQ43" s="305"/>
      <c r="FR43" s="305"/>
      <c r="FS43" s="305"/>
      <c r="FT43" s="305"/>
      <c r="FU43" s="305"/>
      <c r="FV43" s="305"/>
      <c r="FW43" s="305"/>
      <c r="FX43" s="305"/>
      <c r="FY43" s="305"/>
      <c r="FZ43" s="305"/>
      <c r="GA43" s="305"/>
      <c r="GB43" s="305"/>
      <c r="GC43" s="305"/>
      <c r="GD43" s="305"/>
      <c r="GE43" s="305"/>
      <c r="GF43" s="305"/>
      <c r="GG43" s="305"/>
      <c r="GH43" s="305"/>
      <c r="GI43" s="305"/>
      <c r="GJ43" s="305"/>
      <c r="GK43" s="305"/>
      <c r="GL43" s="305"/>
      <c r="GM43" s="305"/>
      <c r="GN43" s="305"/>
      <c r="GO43" s="305"/>
      <c r="GP43" s="305"/>
      <c r="GQ43" s="305"/>
      <c r="GR43" s="305"/>
      <c r="GS43" s="305"/>
      <c r="GT43" s="305"/>
      <c r="GU43" s="305"/>
      <c r="GV43" s="305"/>
      <c r="GW43" s="305"/>
      <c r="GX43" s="305"/>
      <c r="GY43" s="305"/>
      <c r="GZ43" s="305"/>
      <c r="HA43" s="305"/>
      <c r="HB43" s="305"/>
      <c r="HC43" s="305"/>
      <c r="HD43" s="305"/>
      <c r="HE43" s="305"/>
      <c r="HF43" s="305"/>
      <c r="HG43" s="305"/>
      <c r="HH43" s="305"/>
      <c r="HI43" s="305"/>
      <c r="HJ43" s="305"/>
      <c r="HK43" s="305"/>
      <c r="HL43" s="305"/>
      <c r="HM43" s="305"/>
      <c r="HN43" s="305"/>
      <c r="HO43" s="305"/>
      <c r="HP43" s="305"/>
      <c r="HQ43" s="305"/>
      <c r="HR43" s="305"/>
      <c r="HS43" s="305"/>
      <c r="HT43" s="305"/>
      <c r="HU43" s="305"/>
      <c r="HV43" s="305"/>
      <c r="HW43" s="305"/>
      <c r="HX43" s="305"/>
      <c r="HY43" s="305"/>
      <c r="HZ43" s="305"/>
      <c r="IA43" s="305"/>
      <c r="IB43" s="305"/>
      <c r="IC43" s="305"/>
      <c r="ID43" s="305"/>
      <c r="IE43" s="305"/>
      <c r="IF43" s="305"/>
      <c r="IG43" s="305"/>
      <c r="IH43" s="305"/>
      <c r="II43" s="305"/>
      <c r="IJ43" s="305"/>
      <c r="IK43" s="305"/>
      <c r="IL43" s="305"/>
      <c r="IM43" s="305"/>
      <c r="IN43" s="305"/>
      <c r="IO43" s="305"/>
      <c r="IP43" s="305"/>
      <c r="IQ43" s="305"/>
      <c r="IR43" s="305"/>
    </row>
    <row r="44" spans="2:252">
      <c r="B44" s="309"/>
      <c r="C44" s="305"/>
      <c r="D44" s="305"/>
      <c r="E44" s="305"/>
      <c r="F44" s="305"/>
      <c r="G44" s="305"/>
      <c r="H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c r="FH44" s="305"/>
      <c r="FI44" s="305"/>
      <c r="FJ44" s="305"/>
      <c r="FK44" s="305"/>
      <c r="FL44" s="305"/>
      <c r="FM44" s="305"/>
      <c r="FN44" s="305"/>
      <c r="FO44" s="305"/>
      <c r="FP44" s="305"/>
      <c r="FQ44" s="305"/>
      <c r="FR44" s="305"/>
      <c r="FS44" s="305"/>
      <c r="FT44" s="305"/>
      <c r="FU44" s="305"/>
      <c r="FV44" s="305"/>
      <c r="FW44" s="305"/>
      <c r="FX44" s="305"/>
      <c r="FY44" s="305"/>
      <c r="FZ44" s="305"/>
      <c r="GA44" s="305"/>
      <c r="GB44" s="305"/>
      <c r="GC44" s="305"/>
      <c r="GD44" s="305"/>
      <c r="GE44" s="305"/>
      <c r="GF44" s="305"/>
      <c r="GG44" s="305"/>
      <c r="GH44" s="305"/>
      <c r="GI44" s="305"/>
      <c r="GJ44" s="305"/>
      <c r="GK44" s="305"/>
      <c r="GL44" s="305"/>
      <c r="GM44" s="305"/>
      <c r="GN44" s="305"/>
      <c r="GO44" s="305"/>
      <c r="GP44" s="305"/>
      <c r="GQ44" s="305"/>
      <c r="GR44" s="305"/>
      <c r="GS44" s="305"/>
      <c r="GT44" s="305"/>
      <c r="GU44" s="305"/>
      <c r="GV44" s="305"/>
      <c r="GW44" s="305"/>
      <c r="GX44" s="305"/>
      <c r="GY44" s="305"/>
      <c r="GZ44" s="305"/>
      <c r="HA44" s="305"/>
      <c r="HB44" s="305"/>
      <c r="HC44" s="305"/>
      <c r="HD44" s="305"/>
      <c r="HE44" s="305"/>
      <c r="HF44" s="305"/>
      <c r="HG44" s="305"/>
      <c r="HH44" s="305"/>
      <c r="HI44" s="305"/>
      <c r="HJ44" s="305"/>
      <c r="HK44" s="305"/>
      <c r="HL44" s="305"/>
      <c r="HM44" s="305"/>
      <c r="HN44" s="305"/>
      <c r="HO44" s="305"/>
      <c r="HP44" s="305"/>
      <c r="HQ44" s="305"/>
      <c r="HR44" s="305"/>
      <c r="HS44" s="305"/>
      <c r="HT44" s="305"/>
      <c r="HU44" s="305"/>
      <c r="HV44" s="305"/>
      <c r="HW44" s="305"/>
      <c r="HX44" s="305"/>
      <c r="HY44" s="305"/>
      <c r="HZ44" s="305"/>
      <c r="IA44" s="305"/>
      <c r="IB44" s="305"/>
      <c r="IC44" s="305"/>
      <c r="ID44" s="305"/>
      <c r="IE44" s="305"/>
      <c r="IF44" s="305"/>
      <c r="IG44" s="305"/>
      <c r="IH44" s="305"/>
      <c r="II44" s="305"/>
      <c r="IJ44" s="305"/>
      <c r="IK44" s="305"/>
      <c r="IL44" s="305"/>
      <c r="IM44" s="305"/>
      <c r="IN44" s="305"/>
      <c r="IO44" s="305"/>
      <c r="IP44" s="305"/>
      <c r="IQ44" s="305"/>
      <c r="IR44" s="305"/>
    </row>
    <row r="45" spans="2:252">
      <c r="B45" s="309"/>
      <c r="C45" s="305"/>
      <c r="D45" s="305"/>
      <c r="E45" s="305"/>
      <c r="F45" s="305"/>
      <c r="G45" s="305"/>
      <c r="H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305"/>
      <c r="DC45" s="305"/>
      <c r="DD45" s="305"/>
      <c r="DE45" s="305"/>
      <c r="DF45" s="305"/>
      <c r="DG45" s="305"/>
      <c r="DH45" s="305"/>
      <c r="DI45" s="305"/>
      <c r="DJ45" s="305"/>
      <c r="DK45" s="305"/>
      <c r="DL45" s="305"/>
      <c r="DM45" s="305"/>
      <c r="DN45" s="305"/>
      <c r="DO45" s="305"/>
      <c r="DP45" s="305"/>
      <c r="DQ45" s="305"/>
      <c r="DR45" s="305"/>
      <c r="DS45" s="305"/>
      <c r="DT45" s="305"/>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305"/>
      <c r="EX45" s="305"/>
      <c r="EY45" s="305"/>
      <c r="EZ45" s="305"/>
      <c r="FA45" s="305"/>
      <c r="FB45" s="305"/>
      <c r="FC45" s="305"/>
      <c r="FD45" s="305"/>
      <c r="FE45" s="305"/>
      <c r="FF45" s="305"/>
      <c r="FG45" s="305"/>
      <c r="FH45" s="305"/>
      <c r="FI45" s="305"/>
      <c r="FJ45" s="305"/>
      <c r="FK45" s="305"/>
      <c r="FL45" s="305"/>
      <c r="FM45" s="305"/>
      <c r="FN45" s="305"/>
      <c r="FO45" s="305"/>
      <c r="FP45" s="305"/>
      <c r="FQ45" s="305"/>
      <c r="FR45" s="305"/>
      <c r="FS45" s="305"/>
      <c r="FT45" s="305"/>
      <c r="FU45" s="305"/>
      <c r="FV45" s="305"/>
      <c r="FW45" s="305"/>
      <c r="FX45" s="305"/>
      <c r="FY45" s="305"/>
      <c r="FZ45" s="305"/>
      <c r="GA45" s="305"/>
      <c r="GB45" s="305"/>
      <c r="GC45" s="305"/>
      <c r="GD45" s="305"/>
      <c r="GE45" s="305"/>
      <c r="GF45" s="305"/>
      <c r="GG45" s="305"/>
      <c r="GH45" s="305"/>
      <c r="GI45" s="305"/>
      <c r="GJ45" s="305"/>
      <c r="GK45" s="305"/>
      <c r="GL45" s="305"/>
      <c r="GM45" s="305"/>
      <c r="GN45" s="305"/>
      <c r="GO45" s="305"/>
      <c r="GP45" s="305"/>
      <c r="GQ45" s="305"/>
      <c r="GR45" s="305"/>
      <c r="GS45" s="305"/>
      <c r="GT45" s="305"/>
      <c r="GU45" s="305"/>
      <c r="GV45" s="305"/>
      <c r="GW45" s="305"/>
      <c r="GX45" s="305"/>
      <c r="GY45" s="305"/>
      <c r="GZ45" s="305"/>
      <c r="HA45" s="305"/>
      <c r="HB45" s="305"/>
      <c r="HC45" s="305"/>
      <c r="HD45" s="305"/>
      <c r="HE45" s="305"/>
      <c r="HF45" s="305"/>
      <c r="HG45" s="305"/>
      <c r="HH45" s="305"/>
      <c r="HI45" s="305"/>
      <c r="HJ45" s="305"/>
      <c r="HK45" s="305"/>
      <c r="HL45" s="305"/>
      <c r="HM45" s="305"/>
      <c r="HN45" s="305"/>
      <c r="HO45" s="305"/>
      <c r="HP45" s="305"/>
      <c r="HQ45" s="305"/>
      <c r="HR45" s="305"/>
      <c r="HS45" s="305"/>
      <c r="HT45" s="305"/>
      <c r="HU45" s="305"/>
      <c r="HV45" s="305"/>
      <c r="HW45" s="305"/>
      <c r="HX45" s="305"/>
      <c r="HY45" s="305"/>
      <c r="HZ45" s="305"/>
      <c r="IA45" s="305"/>
      <c r="IB45" s="305"/>
      <c r="IC45" s="305"/>
      <c r="ID45" s="305"/>
      <c r="IE45" s="305"/>
      <c r="IF45" s="305"/>
      <c r="IG45" s="305"/>
      <c r="IH45" s="305"/>
      <c r="II45" s="305"/>
      <c r="IJ45" s="305"/>
      <c r="IK45" s="305"/>
      <c r="IL45" s="305"/>
      <c r="IM45" s="305"/>
      <c r="IN45" s="305"/>
      <c r="IO45" s="305"/>
      <c r="IP45" s="305"/>
      <c r="IQ45" s="305"/>
      <c r="IR45" s="305"/>
    </row>
    <row r="46" spans="2:252">
      <c r="B46" s="309"/>
      <c r="C46" s="305"/>
      <c r="D46" s="305"/>
      <c r="E46" s="305"/>
      <c r="F46" s="305"/>
      <c r="G46" s="305"/>
      <c r="H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c r="DF46" s="305"/>
      <c r="DG46" s="305"/>
      <c r="DH46" s="305"/>
      <c r="DI46" s="305"/>
      <c r="DJ46" s="305"/>
      <c r="DK46" s="305"/>
      <c r="DL46" s="305"/>
      <c r="DM46" s="305"/>
      <c r="DN46" s="305"/>
      <c r="DO46" s="305"/>
      <c r="DP46" s="305"/>
      <c r="DQ46" s="305"/>
      <c r="DR46" s="305"/>
      <c r="DS46" s="305"/>
      <c r="DT46" s="305"/>
      <c r="DU46" s="305"/>
      <c r="DV46" s="305"/>
      <c r="DW46" s="305"/>
      <c r="DX46" s="305"/>
      <c r="DY46" s="305"/>
      <c r="DZ46" s="305"/>
      <c r="EA46" s="305"/>
      <c r="EB46" s="305"/>
      <c r="EC46" s="305"/>
      <c r="ED46" s="305"/>
      <c r="EE46" s="305"/>
      <c r="EF46" s="305"/>
      <c r="EG46" s="305"/>
      <c r="EH46" s="305"/>
      <c r="EI46" s="305"/>
      <c r="EJ46" s="305"/>
      <c r="EK46" s="305"/>
      <c r="EL46" s="305"/>
      <c r="EM46" s="305"/>
      <c r="EN46" s="305"/>
      <c r="EO46" s="305"/>
      <c r="EP46" s="305"/>
      <c r="EQ46" s="305"/>
      <c r="ER46" s="305"/>
      <c r="ES46" s="305"/>
      <c r="ET46" s="305"/>
      <c r="EU46" s="305"/>
      <c r="EV46" s="305"/>
      <c r="EW46" s="305"/>
      <c r="EX46" s="305"/>
      <c r="EY46" s="305"/>
      <c r="EZ46" s="305"/>
      <c r="FA46" s="305"/>
      <c r="FB46" s="305"/>
      <c r="FC46" s="305"/>
      <c r="FD46" s="305"/>
      <c r="FE46" s="305"/>
      <c r="FF46" s="305"/>
      <c r="FG46" s="305"/>
      <c r="FH46" s="305"/>
      <c r="FI46" s="305"/>
      <c r="FJ46" s="305"/>
      <c r="FK46" s="305"/>
      <c r="FL46" s="305"/>
      <c r="FM46" s="305"/>
      <c r="FN46" s="305"/>
      <c r="FO46" s="305"/>
      <c r="FP46" s="305"/>
      <c r="FQ46" s="305"/>
      <c r="FR46" s="305"/>
      <c r="FS46" s="305"/>
      <c r="FT46" s="305"/>
      <c r="FU46" s="305"/>
      <c r="FV46" s="305"/>
      <c r="FW46" s="305"/>
      <c r="FX46" s="305"/>
      <c r="FY46" s="305"/>
      <c r="FZ46" s="305"/>
      <c r="GA46" s="305"/>
      <c r="GB46" s="305"/>
      <c r="GC46" s="305"/>
      <c r="GD46" s="305"/>
      <c r="GE46" s="305"/>
      <c r="GF46" s="305"/>
      <c r="GG46" s="305"/>
      <c r="GH46" s="305"/>
      <c r="GI46" s="305"/>
      <c r="GJ46" s="305"/>
      <c r="GK46" s="305"/>
      <c r="GL46" s="305"/>
      <c r="GM46" s="305"/>
      <c r="GN46" s="305"/>
      <c r="GO46" s="305"/>
      <c r="GP46" s="305"/>
      <c r="GQ46" s="305"/>
      <c r="GR46" s="305"/>
      <c r="GS46" s="305"/>
      <c r="GT46" s="305"/>
      <c r="GU46" s="305"/>
      <c r="GV46" s="305"/>
      <c r="GW46" s="305"/>
      <c r="GX46" s="305"/>
      <c r="GY46" s="305"/>
      <c r="GZ46" s="305"/>
      <c r="HA46" s="305"/>
      <c r="HB46" s="305"/>
      <c r="HC46" s="305"/>
      <c r="HD46" s="305"/>
      <c r="HE46" s="305"/>
      <c r="HF46" s="305"/>
      <c r="HG46" s="305"/>
      <c r="HH46" s="305"/>
      <c r="HI46" s="305"/>
      <c r="HJ46" s="305"/>
      <c r="HK46" s="305"/>
      <c r="HL46" s="305"/>
      <c r="HM46" s="305"/>
      <c r="HN46" s="305"/>
      <c r="HO46" s="305"/>
      <c r="HP46" s="305"/>
      <c r="HQ46" s="305"/>
      <c r="HR46" s="305"/>
      <c r="HS46" s="305"/>
      <c r="HT46" s="305"/>
      <c r="HU46" s="305"/>
      <c r="HV46" s="305"/>
      <c r="HW46" s="305"/>
      <c r="HX46" s="305"/>
      <c r="HY46" s="305"/>
      <c r="HZ46" s="305"/>
      <c r="IA46" s="305"/>
      <c r="IB46" s="305"/>
      <c r="IC46" s="305"/>
      <c r="ID46" s="305"/>
      <c r="IE46" s="305"/>
      <c r="IF46" s="305"/>
      <c r="IG46" s="305"/>
      <c r="IH46" s="305"/>
      <c r="II46" s="305"/>
      <c r="IJ46" s="305"/>
      <c r="IK46" s="305"/>
      <c r="IL46" s="305"/>
      <c r="IM46" s="305"/>
      <c r="IN46" s="305"/>
      <c r="IO46" s="305"/>
      <c r="IP46" s="305"/>
      <c r="IQ46" s="305"/>
      <c r="IR46" s="305"/>
    </row>
    <row r="47" spans="2:252">
      <c r="B47" s="309"/>
      <c r="C47" s="305"/>
      <c r="D47" s="305"/>
      <c r="E47" s="305"/>
      <c r="F47" s="305"/>
      <c r="G47" s="305"/>
      <c r="H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305"/>
      <c r="FV47" s="305"/>
      <c r="FW47" s="305"/>
      <c r="FX47" s="305"/>
      <c r="FY47" s="305"/>
      <c r="FZ47" s="305"/>
      <c r="GA47" s="305"/>
      <c r="GB47" s="305"/>
      <c r="GC47" s="305"/>
      <c r="GD47" s="305"/>
      <c r="GE47" s="305"/>
      <c r="GF47" s="305"/>
      <c r="GG47" s="305"/>
      <c r="GH47" s="305"/>
      <c r="GI47" s="305"/>
      <c r="GJ47" s="305"/>
      <c r="GK47" s="305"/>
      <c r="GL47" s="305"/>
      <c r="GM47" s="305"/>
      <c r="GN47" s="305"/>
      <c r="GO47" s="305"/>
      <c r="GP47" s="305"/>
      <c r="GQ47" s="305"/>
      <c r="GR47" s="305"/>
      <c r="GS47" s="305"/>
      <c r="GT47" s="305"/>
      <c r="GU47" s="305"/>
      <c r="GV47" s="305"/>
      <c r="GW47" s="305"/>
      <c r="GX47" s="305"/>
      <c r="GY47" s="305"/>
      <c r="GZ47" s="305"/>
      <c r="HA47" s="305"/>
      <c r="HB47" s="305"/>
      <c r="HC47" s="305"/>
      <c r="HD47" s="305"/>
      <c r="HE47" s="305"/>
      <c r="HF47" s="305"/>
      <c r="HG47" s="305"/>
      <c r="HH47" s="305"/>
      <c r="HI47" s="305"/>
      <c r="HJ47" s="305"/>
      <c r="HK47" s="305"/>
      <c r="HL47" s="305"/>
      <c r="HM47" s="305"/>
      <c r="HN47" s="305"/>
      <c r="HO47" s="305"/>
      <c r="HP47" s="305"/>
      <c r="HQ47" s="305"/>
      <c r="HR47" s="305"/>
      <c r="HS47" s="305"/>
      <c r="HT47" s="305"/>
      <c r="HU47" s="305"/>
      <c r="HV47" s="305"/>
      <c r="HW47" s="305"/>
      <c r="HX47" s="305"/>
      <c r="HY47" s="305"/>
      <c r="HZ47" s="305"/>
      <c r="IA47" s="305"/>
      <c r="IB47" s="305"/>
      <c r="IC47" s="305"/>
      <c r="ID47" s="305"/>
      <c r="IE47" s="305"/>
      <c r="IF47" s="305"/>
      <c r="IG47" s="305"/>
      <c r="IH47" s="305"/>
      <c r="II47" s="305"/>
      <c r="IJ47" s="305"/>
      <c r="IK47" s="305"/>
      <c r="IL47" s="305"/>
      <c r="IM47" s="305"/>
      <c r="IN47" s="305"/>
      <c r="IO47" s="305"/>
      <c r="IP47" s="305"/>
      <c r="IQ47" s="305"/>
      <c r="IR47" s="305"/>
    </row>
    <row r="48" spans="2:252">
      <c r="B48" s="309"/>
      <c r="C48" s="305"/>
      <c r="D48" s="305"/>
      <c r="E48" s="305"/>
      <c r="F48" s="305"/>
      <c r="G48" s="305"/>
      <c r="H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c r="FI48" s="305"/>
      <c r="FJ48" s="305"/>
      <c r="FK48" s="305"/>
      <c r="FL48" s="305"/>
      <c r="FM48" s="305"/>
      <c r="FN48" s="305"/>
      <c r="FO48" s="305"/>
      <c r="FP48" s="305"/>
      <c r="FQ48" s="305"/>
      <c r="FR48" s="305"/>
      <c r="FS48" s="305"/>
      <c r="FT48" s="305"/>
      <c r="FU48" s="305"/>
      <c r="FV48" s="305"/>
      <c r="FW48" s="305"/>
      <c r="FX48" s="305"/>
      <c r="FY48" s="305"/>
      <c r="FZ48" s="305"/>
      <c r="GA48" s="305"/>
      <c r="GB48" s="305"/>
      <c r="GC48" s="305"/>
      <c r="GD48" s="305"/>
      <c r="GE48" s="305"/>
      <c r="GF48" s="305"/>
      <c r="GG48" s="305"/>
      <c r="GH48" s="305"/>
      <c r="GI48" s="305"/>
      <c r="GJ48" s="305"/>
      <c r="GK48" s="305"/>
      <c r="GL48" s="305"/>
      <c r="GM48" s="305"/>
      <c r="GN48" s="305"/>
      <c r="GO48" s="305"/>
      <c r="GP48" s="305"/>
      <c r="GQ48" s="305"/>
      <c r="GR48" s="305"/>
      <c r="GS48" s="305"/>
      <c r="GT48" s="305"/>
      <c r="GU48" s="305"/>
      <c r="GV48" s="305"/>
      <c r="GW48" s="305"/>
      <c r="GX48" s="305"/>
      <c r="GY48" s="305"/>
      <c r="GZ48" s="305"/>
      <c r="HA48" s="305"/>
      <c r="HB48" s="305"/>
      <c r="HC48" s="305"/>
      <c r="HD48" s="305"/>
      <c r="HE48" s="305"/>
      <c r="HF48" s="305"/>
      <c r="HG48" s="305"/>
      <c r="HH48" s="305"/>
      <c r="HI48" s="305"/>
      <c r="HJ48" s="305"/>
      <c r="HK48" s="305"/>
      <c r="HL48" s="305"/>
      <c r="HM48" s="305"/>
      <c r="HN48" s="305"/>
      <c r="HO48" s="305"/>
      <c r="HP48" s="305"/>
      <c r="HQ48" s="305"/>
      <c r="HR48" s="305"/>
      <c r="HS48" s="305"/>
      <c r="HT48" s="305"/>
      <c r="HU48" s="305"/>
      <c r="HV48" s="305"/>
      <c r="HW48" s="305"/>
      <c r="HX48" s="305"/>
      <c r="HY48" s="305"/>
      <c r="HZ48" s="305"/>
      <c r="IA48" s="305"/>
      <c r="IB48" s="305"/>
      <c r="IC48" s="305"/>
      <c r="ID48" s="305"/>
      <c r="IE48" s="305"/>
      <c r="IF48" s="305"/>
      <c r="IG48" s="305"/>
      <c r="IH48" s="305"/>
      <c r="II48" s="305"/>
      <c r="IJ48" s="305"/>
      <c r="IK48" s="305"/>
      <c r="IL48" s="305"/>
      <c r="IM48" s="305"/>
      <c r="IN48" s="305"/>
      <c r="IO48" s="305"/>
      <c r="IP48" s="305"/>
      <c r="IQ48" s="305"/>
      <c r="IR48" s="305"/>
    </row>
    <row r="49" spans="2:252">
      <c r="B49" s="309"/>
      <c r="C49" s="305"/>
      <c r="D49" s="305"/>
      <c r="E49" s="305"/>
      <c r="F49" s="305"/>
      <c r="G49" s="305"/>
      <c r="H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c r="DF49" s="305"/>
      <c r="DG49" s="305"/>
      <c r="DH49" s="305"/>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c r="EV49" s="305"/>
      <c r="EW49" s="305"/>
      <c r="EX49" s="305"/>
      <c r="EY49" s="305"/>
      <c r="EZ49" s="305"/>
      <c r="FA49" s="305"/>
      <c r="FB49" s="305"/>
      <c r="FC49" s="305"/>
      <c r="FD49" s="305"/>
      <c r="FE49" s="305"/>
      <c r="FF49" s="305"/>
      <c r="FG49" s="305"/>
      <c r="FH49" s="305"/>
      <c r="FI49" s="305"/>
      <c r="FJ49" s="305"/>
      <c r="FK49" s="305"/>
      <c r="FL49" s="305"/>
      <c r="FM49" s="305"/>
      <c r="FN49" s="305"/>
      <c r="FO49" s="305"/>
      <c r="FP49" s="305"/>
      <c r="FQ49" s="305"/>
      <c r="FR49" s="305"/>
      <c r="FS49" s="305"/>
      <c r="FT49" s="305"/>
      <c r="FU49" s="305"/>
      <c r="FV49" s="305"/>
      <c r="FW49" s="305"/>
      <c r="FX49" s="305"/>
      <c r="FY49" s="305"/>
      <c r="FZ49" s="305"/>
      <c r="GA49" s="305"/>
      <c r="GB49" s="305"/>
      <c r="GC49" s="305"/>
      <c r="GD49" s="305"/>
      <c r="GE49" s="305"/>
      <c r="GF49" s="305"/>
      <c r="GG49" s="305"/>
      <c r="GH49" s="305"/>
      <c r="GI49" s="305"/>
      <c r="GJ49" s="305"/>
      <c r="GK49" s="305"/>
      <c r="GL49" s="305"/>
      <c r="GM49" s="305"/>
      <c r="GN49" s="305"/>
      <c r="GO49" s="305"/>
      <c r="GP49" s="305"/>
      <c r="GQ49" s="305"/>
      <c r="GR49" s="305"/>
      <c r="GS49" s="305"/>
      <c r="GT49" s="305"/>
      <c r="GU49" s="305"/>
      <c r="GV49" s="305"/>
      <c r="GW49" s="305"/>
      <c r="GX49" s="305"/>
      <c r="GY49" s="305"/>
      <c r="GZ49" s="305"/>
      <c r="HA49" s="305"/>
      <c r="HB49" s="305"/>
      <c r="HC49" s="305"/>
      <c r="HD49" s="305"/>
      <c r="HE49" s="305"/>
      <c r="HF49" s="305"/>
      <c r="HG49" s="305"/>
      <c r="HH49" s="305"/>
      <c r="HI49" s="305"/>
      <c r="HJ49" s="305"/>
      <c r="HK49" s="305"/>
      <c r="HL49" s="305"/>
      <c r="HM49" s="305"/>
      <c r="HN49" s="305"/>
      <c r="HO49" s="305"/>
      <c r="HP49" s="305"/>
      <c r="HQ49" s="305"/>
      <c r="HR49" s="305"/>
      <c r="HS49" s="305"/>
      <c r="HT49" s="305"/>
      <c r="HU49" s="305"/>
      <c r="HV49" s="305"/>
      <c r="HW49" s="305"/>
      <c r="HX49" s="305"/>
      <c r="HY49" s="305"/>
      <c r="HZ49" s="305"/>
      <c r="IA49" s="305"/>
      <c r="IB49" s="305"/>
      <c r="IC49" s="305"/>
      <c r="ID49" s="305"/>
      <c r="IE49" s="305"/>
      <c r="IF49" s="305"/>
      <c r="IG49" s="305"/>
      <c r="IH49" s="305"/>
      <c r="II49" s="305"/>
      <c r="IJ49" s="305"/>
      <c r="IK49" s="305"/>
      <c r="IL49" s="305"/>
      <c r="IM49" s="305"/>
      <c r="IN49" s="305"/>
      <c r="IO49" s="305"/>
      <c r="IP49" s="305"/>
      <c r="IQ49" s="305"/>
      <c r="IR49" s="305"/>
    </row>
    <row r="50" spans="2:252">
      <c r="B50" s="309"/>
      <c r="C50" s="305"/>
      <c r="D50" s="305"/>
      <c r="E50" s="305"/>
      <c r="F50" s="305"/>
      <c r="G50" s="305"/>
      <c r="H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c r="IR50" s="305"/>
    </row>
    <row r="51" spans="2:252">
      <c r="B51" s="309"/>
      <c r="C51" s="305"/>
      <c r="D51" s="305"/>
      <c r="E51" s="305"/>
      <c r="F51" s="305"/>
      <c r="G51" s="305"/>
      <c r="H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c r="GK51" s="305"/>
      <c r="GL51" s="305"/>
      <c r="GM51" s="305"/>
      <c r="GN51" s="305"/>
      <c r="GO51" s="305"/>
      <c r="GP51" s="305"/>
      <c r="GQ51" s="305"/>
      <c r="GR51" s="305"/>
      <c r="GS51" s="305"/>
      <c r="GT51" s="305"/>
      <c r="GU51" s="305"/>
      <c r="GV51" s="305"/>
      <c r="GW51" s="305"/>
      <c r="GX51" s="305"/>
      <c r="GY51" s="305"/>
      <c r="GZ51" s="305"/>
      <c r="HA51" s="305"/>
      <c r="HB51" s="305"/>
      <c r="HC51" s="305"/>
      <c r="HD51" s="305"/>
      <c r="HE51" s="305"/>
      <c r="HF51" s="305"/>
      <c r="HG51" s="305"/>
      <c r="HH51" s="305"/>
      <c r="HI51" s="305"/>
      <c r="HJ51" s="305"/>
      <c r="HK51" s="305"/>
      <c r="HL51" s="305"/>
      <c r="HM51" s="305"/>
      <c r="HN51" s="305"/>
      <c r="HO51" s="305"/>
      <c r="HP51" s="305"/>
      <c r="HQ51" s="305"/>
      <c r="HR51" s="305"/>
      <c r="HS51" s="305"/>
      <c r="HT51" s="305"/>
      <c r="HU51" s="305"/>
      <c r="HV51" s="305"/>
      <c r="HW51" s="305"/>
      <c r="HX51" s="305"/>
      <c r="HY51" s="305"/>
      <c r="HZ51" s="305"/>
      <c r="IA51" s="305"/>
      <c r="IB51" s="305"/>
      <c r="IC51" s="305"/>
      <c r="ID51" s="305"/>
      <c r="IE51" s="305"/>
      <c r="IF51" s="305"/>
      <c r="IG51" s="305"/>
      <c r="IH51" s="305"/>
      <c r="II51" s="305"/>
      <c r="IJ51" s="305"/>
      <c r="IK51" s="305"/>
      <c r="IL51" s="305"/>
      <c r="IM51" s="305"/>
      <c r="IN51" s="305"/>
      <c r="IO51" s="305"/>
      <c r="IP51" s="305"/>
      <c r="IQ51" s="305"/>
      <c r="IR51" s="305"/>
    </row>
    <row r="52" spans="2:252">
      <c r="B52" s="309"/>
      <c r="C52" s="305"/>
      <c r="D52" s="305"/>
      <c r="E52" s="305"/>
      <c r="F52" s="305"/>
      <c r="G52" s="305"/>
      <c r="H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c r="HE52" s="305"/>
      <c r="HF52" s="305"/>
      <c r="HG52" s="305"/>
      <c r="HH52" s="305"/>
      <c r="HI52" s="305"/>
      <c r="HJ52" s="305"/>
      <c r="HK52" s="305"/>
      <c r="HL52" s="305"/>
      <c r="HM52" s="305"/>
      <c r="HN52" s="305"/>
      <c r="HO52" s="305"/>
      <c r="HP52" s="305"/>
      <c r="HQ52" s="305"/>
      <c r="HR52" s="305"/>
      <c r="HS52" s="305"/>
      <c r="HT52" s="305"/>
      <c r="HU52" s="305"/>
      <c r="HV52" s="305"/>
      <c r="HW52" s="305"/>
      <c r="HX52" s="305"/>
      <c r="HY52" s="305"/>
      <c r="HZ52" s="305"/>
      <c r="IA52" s="305"/>
      <c r="IB52" s="305"/>
      <c r="IC52" s="305"/>
      <c r="ID52" s="305"/>
      <c r="IE52" s="305"/>
      <c r="IF52" s="305"/>
      <c r="IG52" s="305"/>
      <c r="IH52" s="305"/>
      <c r="II52" s="305"/>
      <c r="IJ52" s="305"/>
      <c r="IK52" s="305"/>
      <c r="IL52" s="305"/>
      <c r="IM52" s="305"/>
      <c r="IN52" s="305"/>
      <c r="IO52" s="305"/>
      <c r="IP52" s="305"/>
      <c r="IQ52" s="305"/>
      <c r="IR52" s="305"/>
    </row>
    <row r="53" spans="2:252">
      <c r="B53" s="309"/>
      <c r="C53" s="305"/>
      <c r="D53" s="305"/>
      <c r="E53" s="305"/>
      <c r="F53" s="305"/>
      <c r="G53" s="305"/>
      <c r="H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305"/>
      <c r="EX53" s="305"/>
      <c r="EY53" s="305"/>
      <c r="EZ53" s="305"/>
      <c r="FA53" s="305"/>
      <c r="FB53" s="305"/>
      <c r="FC53" s="305"/>
      <c r="FD53" s="305"/>
      <c r="FE53" s="305"/>
      <c r="FF53" s="305"/>
      <c r="FG53" s="305"/>
      <c r="FH53" s="305"/>
      <c r="FI53" s="305"/>
      <c r="FJ53" s="305"/>
      <c r="FK53" s="305"/>
      <c r="FL53" s="305"/>
      <c r="FM53" s="305"/>
      <c r="FN53" s="305"/>
      <c r="FO53" s="305"/>
      <c r="FP53" s="305"/>
      <c r="FQ53" s="305"/>
      <c r="FR53" s="305"/>
      <c r="FS53" s="305"/>
      <c r="FT53" s="305"/>
      <c r="FU53" s="305"/>
      <c r="FV53" s="305"/>
      <c r="FW53" s="305"/>
      <c r="FX53" s="305"/>
      <c r="FY53" s="305"/>
      <c r="FZ53" s="305"/>
      <c r="GA53" s="305"/>
      <c r="GB53" s="305"/>
      <c r="GC53" s="305"/>
      <c r="GD53" s="305"/>
      <c r="GE53" s="305"/>
      <c r="GF53" s="305"/>
      <c r="GG53" s="305"/>
      <c r="GH53" s="305"/>
      <c r="GI53" s="305"/>
      <c r="GJ53" s="305"/>
      <c r="GK53" s="305"/>
      <c r="GL53" s="305"/>
      <c r="GM53" s="305"/>
      <c r="GN53" s="305"/>
      <c r="GO53" s="305"/>
      <c r="GP53" s="305"/>
      <c r="GQ53" s="305"/>
      <c r="GR53" s="305"/>
      <c r="GS53" s="305"/>
      <c r="GT53" s="305"/>
      <c r="GU53" s="305"/>
      <c r="GV53" s="305"/>
      <c r="GW53" s="305"/>
      <c r="GX53" s="305"/>
      <c r="GY53" s="305"/>
      <c r="GZ53" s="305"/>
      <c r="HA53" s="305"/>
      <c r="HB53" s="305"/>
      <c r="HC53" s="305"/>
      <c r="HD53" s="305"/>
      <c r="HE53" s="305"/>
      <c r="HF53" s="305"/>
      <c r="HG53" s="305"/>
      <c r="HH53" s="305"/>
      <c r="HI53" s="305"/>
      <c r="HJ53" s="305"/>
      <c r="HK53" s="305"/>
      <c r="HL53" s="305"/>
      <c r="HM53" s="305"/>
      <c r="HN53" s="305"/>
      <c r="HO53" s="305"/>
      <c r="HP53" s="305"/>
      <c r="HQ53" s="305"/>
      <c r="HR53" s="305"/>
      <c r="HS53" s="305"/>
      <c r="HT53" s="305"/>
      <c r="HU53" s="305"/>
      <c r="HV53" s="305"/>
      <c r="HW53" s="305"/>
      <c r="HX53" s="305"/>
      <c r="HY53" s="305"/>
      <c r="HZ53" s="305"/>
      <c r="IA53" s="305"/>
      <c r="IB53" s="305"/>
      <c r="IC53" s="305"/>
      <c r="ID53" s="305"/>
      <c r="IE53" s="305"/>
      <c r="IF53" s="305"/>
      <c r="IG53" s="305"/>
      <c r="IH53" s="305"/>
      <c r="II53" s="305"/>
      <c r="IJ53" s="305"/>
      <c r="IK53" s="305"/>
      <c r="IL53" s="305"/>
      <c r="IM53" s="305"/>
      <c r="IN53" s="305"/>
      <c r="IO53" s="305"/>
      <c r="IP53" s="305"/>
      <c r="IQ53" s="305"/>
      <c r="IR53" s="305"/>
    </row>
    <row r="54" spans="2:252">
      <c r="B54" s="309"/>
      <c r="C54" s="305"/>
      <c r="D54" s="305"/>
      <c r="E54" s="305"/>
      <c r="F54" s="305"/>
      <c r="G54" s="305"/>
      <c r="H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5"/>
      <c r="BS54" s="305"/>
      <c r="BT54" s="305"/>
      <c r="BU54" s="305"/>
      <c r="BV54" s="305"/>
      <c r="BW54" s="305"/>
      <c r="BX54" s="305"/>
      <c r="BY54" s="305"/>
      <c r="BZ54" s="305"/>
      <c r="CA54" s="305"/>
      <c r="CB54" s="305"/>
      <c r="CC54" s="305"/>
      <c r="CD54" s="305"/>
      <c r="CE54" s="305"/>
      <c r="CF54" s="305"/>
      <c r="CG54" s="305"/>
      <c r="CH54" s="305"/>
      <c r="CI54" s="305"/>
      <c r="CJ54" s="305"/>
      <c r="CK54" s="305"/>
      <c r="CL54" s="305"/>
      <c r="CM54" s="305"/>
      <c r="CN54" s="305"/>
      <c r="CO54" s="305"/>
      <c r="CP54" s="305"/>
      <c r="CQ54" s="305"/>
      <c r="CR54" s="305"/>
      <c r="CS54" s="305"/>
      <c r="CT54" s="305"/>
      <c r="CU54" s="305"/>
      <c r="CV54" s="305"/>
      <c r="CW54" s="305"/>
      <c r="CX54" s="305"/>
      <c r="CY54" s="305"/>
      <c r="CZ54" s="305"/>
      <c r="DA54" s="305"/>
      <c r="DB54" s="305"/>
      <c r="DC54" s="305"/>
      <c r="DD54" s="305"/>
      <c r="DE54" s="305"/>
      <c r="DF54" s="305"/>
      <c r="DG54" s="305"/>
      <c r="DH54" s="305"/>
      <c r="DI54" s="305"/>
      <c r="DJ54" s="305"/>
      <c r="DK54" s="305"/>
      <c r="DL54" s="305"/>
      <c r="DM54" s="305"/>
      <c r="DN54" s="305"/>
      <c r="DO54" s="305"/>
      <c r="DP54" s="305"/>
      <c r="DQ54" s="305"/>
      <c r="DR54" s="305"/>
      <c r="DS54" s="305"/>
      <c r="DT54" s="305"/>
      <c r="DU54" s="305"/>
      <c r="DV54" s="305"/>
      <c r="DW54" s="305"/>
      <c r="DX54" s="305"/>
      <c r="DY54" s="305"/>
      <c r="DZ54" s="305"/>
      <c r="EA54" s="305"/>
      <c r="EB54" s="305"/>
      <c r="EC54" s="305"/>
      <c r="ED54" s="305"/>
      <c r="EE54" s="305"/>
      <c r="EF54" s="305"/>
      <c r="EG54" s="305"/>
      <c r="EH54" s="305"/>
      <c r="EI54" s="305"/>
      <c r="EJ54" s="305"/>
      <c r="EK54" s="305"/>
      <c r="EL54" s="305"/>
      <c r="EM54" s="305"/>
      <c r="EN54" s="305"/>
      <c r="EO54" s="305"/>
      <c r="EP54" s="305"/>
      <c r="EQ54" s="305"/>
      <c r="ER54" s="305"/>
      <c r="ES54" s="305"/>
      <c r="ET54" s="305"/>
      <c r="EU54" s="305"/>
      <c r="EV54" s="305"/>
      <c r="EW54" s="305"/>
      <c r="EX54" s="305"/>
      <c r="EY54" s="305"/>
      <c r="EZ54" s="305"/>
      <c r="FA54" s="305"/>
      <c r="FB54" s="305"/>
      <c r="FC54" s="305"/>
      <c r="FD54" s="305"/>
      <c r="FE54" s="305"/>
      <c r="FF54" s="305"/>
      <c r="FG54" s="305"/>
      <c r="FH54" s="305"/>
      <c r="FI54" s="305"/>
      <c r="FJ54" s="305"/>
      <c r="FK54" s="305"/>
      <c r="FL54" s="305"/>
      <c r="FM54" s="305"/>
      <c r="FN54" s="305"/>
      <c r="FO54" s="305"/>
      <c r="FP54" s="305"/>
      <c r="FQ54" s="305"/>
      <c r="FR54" s="305"/>
      <c r="FS54" s="305"/>
      <c r="FT54" s="305"/>
      <c r="FU54" s="305"/>
      <c r="FV54" s="305"/>
      <c r="FW54" s="305"/>
      <c r="FX54" s="305"/>
      <c r="FY54" s="305"/>
      <c r="FZ54" s="305"/>
      <c r="GA54" s="305"/>
      <c r="GB54" s="305"/>
      <c r="GC54" s="305"/>
      <c r="GD54" s="305"/>
      <c r="GE54" s="305"/>
      <c r="GF54" s="305"/>
      <c r="GG54" s="305"/>
      <c r="GH54" s="305"/>
      <c r="GI54" s="305"/>
      <c r="GJ54" s="305"/>
      <c r="GK54" s="305"/>
      <c r="GL54" s="305"/>
      <c r="GM54" s="305"/>
      <c r="GN54" s="305"/>
      <c r="GO54" s="305"/>
      <c r="GP54" s="305"/>
      <c r="GQ54" s="305"/>
      <c r="GR54" s="305"/>
      <c r="GS54" s="305"/>
      <c r="GT54" s="305"/>
      <c r="GU54" s="305"/>
      <c r="GV54" s="305"/>
      <c r="GW54" s="305"/>
      <c r="GX54" s="305"/>
      <c r="GY54" s="305"/>
      <c r="GZ54" s="305"/>
      <c r="HA54" s="305"/>
      <c r="HB54" s="305"/>
      <c r="HC54" s="305"/>
      <c r="HD54" s="305"/>
      <c r="HE54" s="305"/>
      <c r="HF54" s="305"/>
      <c r="HG54" s="305"/>
      <c r="HH54" s="305"/>
      <c r="HI54" s="305"/>
      <c r="HJ54" s="305"/>
      <c r="HK54" s="305"/>
      <c r="HL54" s="305"/>
      <c r="HM54" s="305"/>
      <c r="HN54" s="305"/>
      <c r="HO54" s="305"/>
      <c r="HP54" s="305"/>
      <c r="HQ54" s="305"/>
      <c r="HR54" s="305"/>
      <c r="HS54" s="305"/>
      <c r="HT54" s="305"/>
      <c r="HU54" s="305"/>
      <c r="HV54" s="305"/>
      <c r="HW54" s="305"/>
      <c r="HX54" s="305"/>
      <c r="HY54" s="305"/>
      <c r="HZ54" s="305"/>
      <c r="IA54" s="305"/>
      <c r="IB54" s="305"/>
      <c r="IC54" s="305"/>
      <c r="ID54" s="305"/>
      <c r="IE54" s="305"/>
      <c r="IF54" s="305"/>
      <c r="IG54" s="305"/>
      <c r="IH54" s="305"/>
      <c r="II54" s="305"/>
      <c r="IJ54" s="305"/>
      <c r="IK54" s="305"/>
      <c r="IL54" s="305"/>
      <c r="IM54" s="305"/>
      <c r="IN54" s="305"/>
      <c r="IO54" s="305"/>
      <c r="IP54" s="305"/>
      <c r="IQ54" s="305"/>
      <c r="IR54" s="305"/>
    </row>
    <row r="55" spans="2:252">
      <c r="B55" s="309"/>
      <c r="C55" s="305"/>
      <c r="D55" s="305"/>
      <c r="E55" s="305"/>
      <c r="F55" s="305"/>
      <c r="G55" s="305"/>
      <c r="H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5"/>
      <c r="CS55" s="305"/>
      <c r="CT55" s="305"/>
      <c r="CU55" s="305"/>
      <c r="CV55" s="305"/>
      <c r="CW55" s="305"/>
      <c r="CX55" s="305"/>
      <c r="CY55" s="305"/>
      <c r="CZ55" s="305"/>
      <c r="DA55" s="305"/>
      <c r="DB55" s="305"/>
      <c r="DC55" s="305"/>
      <c r="DD55" s="305"/>
      <c r="DE55" s="305"/>
      <c r="DF55" s="305"/>
      <c r="DG55" s="305"/>
      <c r="DH55" s="305"/>
      <c r="DI55" s="305"/>
      <c r="DJ55" s="305"/>
      <c r="DK55" s="305"/>
      <c r="DL55" s="305"/>
      <c r="DM55" s="305"/>
      <c r="DN55" s="305"/>
      <c r="DO55" s="305"/>
      <c r="DP55" s="305"/>
      <c r="DQ55" s="305"/>
      <c r="DR55" s="305"/>
      <c r="DS55" s="305"/>
      <c r="DT55" s="305"/>
      <c r="DU55" s="305"/>
      <c r="DV55" s="305"/>
      <c r="DW55" s="305"/>
      <c r="DX55" s="305"/>
      <c r="DY55" s="305"/>
      <c r="DZ55" s="305"/>
      <c r="EA55" s="305"/>
      <c r="EB55" s="305"/>
      <c r="EC55" s="305"/>
      <c r="ED55" s="305"/>
      <c r="EE55" s="305"/>
      <c r="EF55" s="305"/>
      <c r="EG55" s="305"/>
      <c r="EH55" s="305"/>
      <c r="EI55" s="305"/>
      <c r="EJ55" s="305"/>
      <c r="EK55" s="305"/>
      <c r="EL55" s="305"/>
      <c r="EM55" s="305"/>
      <c r="EN55" s="305"/>
      <c r="EO55" s="305"/>
      <c r="EP55" s="305"/>
      <c r="EQ55" s="305"/>
      <c r="ER55" s="305"/>
      <c r="ES55" s="305"/>
      <c r="ET55" s="305"/>
      <c r="EU55" s="305"/>
      <c r="EV55" s="305"/>
      <c r="EW55" s="305"/>
      <c r="EX55" s="305"/>
      <c r="EY55" s="305"/>
      <c r="EZ55" s="305"/>
      <c r="FA55" s="305"/>
      <c r="FB55" s="305"/>
      <c r="FC55" s="305"/>
      <c r="FD55" s="305"/>
      <c r="FE55" s="305"/>
      <c r="FF55" s="305"/>
      <c r="FG55" s="305"/>
      <c r="FH55" s="305"/>
      <c r="FI55" s="305"/>
      <c r="FJ55" s="305"/>
      <c r="FK55" s="305"/>
      <c r="FL55" s="305"/>
      <c r="FM55" s="305"/>
      <c r="FN55" s="305"/>
      <c r="FO55" s="305"/>
      <c r="FP55" s="305"/>
      <c r="FQ55" s="305"/>
      <c r="FR55" s="305"/>
      <c r="FS55" s="305"/>
      <c r="FT55" s="305"/>
      <c r="FU55" s="305"/>
      <c r="FV55" s="305"/>
      <c r="FW55" s="305"/>
      <c r="FX55" s="305"/>
      <c r="FY55" s="305"/>
      <c r="FZ55" s="305"/>
      <c r="GA55" s="305"/>
      <c r="GB55" s="305"/>
      <c r="GC55" s="305"/>
      <c r="GD55" s="305"/>
      <c r="GE55" s="305"/>
      <c r="GF55" s="305"/>
      <c r="GG55" s="305"/>
      <c r="GH55" s="305"/>
      <c r="GI55" s="305"/>
      <c r="GJ55" s="305"/>
      <c r="GK55" s="305"/>
      <c r="GL55" s="305"/>
      <c r="GM55" s="305"/>
      <c r="GN55" s="305"/>
      <c r="GO55" s="305"/>
      <c r="GP55" s="305"/>
      <c r="GQ55" s="305"/>
      <c r="GR55" s="305"/>
      <c r="GS55" s="305"/>
      <c r="GT55" s="305"/>
      <c r="GU55" s="305"/>
      <c r="GV55" s="305"/>
      <c r="GW55" s="305"/>
      <c r="GX55" s="305"/>
      <c r="GY55" s="305"/>
      <c r="GZ55" s="305"/>
      <c r="HA55" s="305"/>
      <c r="HB55" s="305"/>
      <c r="HC55" s="305"/>
      <c r="HD55" s="305"/>
      <c r="HE55" s="305"/>
      <c r="HF55" s="305"/>
      <c r="HG55" s="305"/>
      <c r="HH55" s="305"/>
      <c r="HI55" s="305"/>
      <c r="HJ55" s="305"/>
      <c r="HK55" s="305"/>
      <c r="HL55" s="305"/>
      <c r="HM55" s="305"/>
      <c r="HN55" s="305"/>
      <c r="HO55" s="305"/>
      <c r="HP55" s="305"/>
      <c r="HQ55" s="305"/>
      <c r="HR55" s="305"/>
      <c r="HS55" s="305"/>
      <c r="HT55" s="305"/>
      <c r="HU55" s="305"/>
      <c r="HV55" s="305"/>
      <c r="HW55" s="305"/>
      <c r="HX55" s="305"/>
      <c r="HY55" s="305"/>
      <c r="HZ55" s="305"/>
      <c r="IA55" s="305"/>
      <c r="IB55" s="305"/>
      <c r="IC55" s="305"/>
      <c r="ID55" s="305"/>
      <c r="IE55" s="305"/>
      <c r="IF55" s="305"/>
      <c r="IG55" s="305"/>
      <c r="IH55" s="305"/>
      <c r="II55" s="305"/>
      <c r="IJ55" s="305"/>
      <c r="IK55" s="305"/>
      <c r="IL55" s="305"/>
      <c r="IM55" s="305"/>
      <c r="IN55" s="305"/>
      <c r="IO55" s="305"/>
      <c r="IP55" s="305"/>
      <c r="IQ55" s="305"/>
      <c r="IR55" s="305"/>
    </row>
    <row r="56" spans="2:252">
      <c r="B56" s="309"/>
      <c r="C56" s="305"/>
      <c r="D56" s="305"/>
      <c r="E56" s="305"/>
      <c r="F56" s="305"/>
      <c r="G56" s="305"/>
      <c r="H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c r="BW56" s="305"/>
      <c r="BX56" s="305"/>
      <c r="BY56" s="305"/>
      <c r="BZ56" s="305"/>
      <c r="CA56" s="305"/>
      <c r="CB56" s="305"/>
      <c r="CC56" s="305"/>
      <c r="CD56" s="305"/>
      <c r="CE56" s="305"/>
      <c r="CF56" s="305"/>
      <c r="CG56" s="305"/>
      <c r="CH56" s="305"/>
      <c r="CI56" s="305"/>
      <c r="CJ56" s="305"/>
      <c r="CK56" s="305"/>
      <c r="CL56" s="305"/>
      <c r="CM56" s="305"/>
      <c r="CN56" s="305"/>
      <c r="CO56" s="305"/>
      <c r="CP56" s="305"/>
      <c r="CQ56" s="305"/>
      <c r="CR56" s="305"/>
      <c r="CS56" s="305"/>
      <c r="CT56" s="305"/>
      <c r="CU56" s="305"/>
      <c r="CV56" s="305"/>
      <c r="CW56" s="305"/>
      <c r="CX56" s="305"/>
      <c r="CY56" s="305"/>
      <c r="CZ56" s="305"/>
      <c r="DA56" s="305"/>
      <c r="DB56" s="305"/>
      <c r="DC56" s="305"/>
      <c r="DD56" s="305"/>
      <c r="DE56" s="305"/>
      <c r="DF56" s="305"/>
      <c r="DG56" s="305"/>
      <c r="DH56" s="305"/>
      <c r="DI56" s="305"/>
      <c r="DJ56" s="305"/>
      <c r="DK56" s="305"/>
      <c r="DL56" s="305"/>
      <c r="DM56" s="305"/>
      <c r="DN56" s="305"/>
      <c r="DO56" s="305"/>
      <c r="DP56" s="305"/>
      <c r="DQ56" s="305"/>
      <c r="DR56" s="305"/>
      <c r="DS56" s="305"/>
      <c r="DT56" s="305"/>
      <c r="DU56" s="305"/>
      <c r="DV56" s="305"/>
      <c r="DW56" s="305"/>
      <c r="DX56" s="305"/>
      <c r="DY56" s="305"/>
      <c r="DZ56" s="305"/>
      <c r="EA56" s="305"/>
      <c r="EB56" s="305"/>
      <c r="EC56" s="305"/>
      <c r="ED56" s="305"/>
      <c r="EE56" s="305"/>
      <c r="EF56" s="305"/>
      <c r="EG56" s="305"/>
      <c r="EH56" s="305"/>
      <c r="EI56" s="305"/>
      <c r="EJ56" s="305"/>
      <c r="EK56" s="305"/>
      <c r="EL56" s="305"/>
      <c r="EM56" s="305"/>
      <c r="EN56" s="305"/>
      <c r="EO56" s="305"/>
      <c r="EP56" s="305"/>
      <c r="EQ56" s="305"/>
      <c r="ER56" s="305"/>
      <c r="ES56" s="305"/>
      <c r="ET56" s="305"/>
      <c r="EU56" s="305"/>
      <c r="EV56" s="305"/>
      <c r="EW56" s="305"/>
      <c r="EX56" s="305"/>
      <c r="EY56" s="305"/>
      <c r="EZ56" s="305"/>
      <c r="FA56" s="305"/>
      <c r="FB56" s="305"/>
      <c r="FC56" s="305"/>
      <c r="FD56" s="305"/>
      <c r="FE56" s="305"/>
      <c r="FF56" s="305"/>
      <c r="FG56" s="305"/>
      <c r="FH56" s="305"/>
      <c r="FI56" s="305"/>
      <c r="FJ56" s="305"/>
      <c r="FK56" s="305"/>
      <c r="FL56" s="305"/>
      <c r="FM56" s="305"/>
      <c r="FN56" s="305"/>
      <c r="FO56" s="305"/>
      <c r="FP56" s="305"/>
      <c r="FQ56" s="305"/>
      <c r="FR56" s="305"/>
      <c r="FS56" s="305"/>
      <c r="FT56" s="305"/>
      <c r="FU56" s="305"/>
      <c r="FV56" s="305"/>
      <c r="FW56" s="305"/>
      <c r="FX56" s="305"/>
      <c r="FY56" s="305"/>
      <c r="FZ56" s="305"/>
      <c r="GA56" s="305"/>
      <c r="GB56" s="305"/>
      <c r="GC56" s="305"/>
      <c r="GD56" s="305"/>
      <c r="GE56" s="305"/>
      <c r="GF56" s="305"/>
      <c r="GG56" s="305"/>
      <c r="GH56" s="305"/>
      <c r="GI56" s="305"/>
      <c r="GJ56" s="305"/>
      <c r="GK56" s="305"/>
      <c r="GL56" s="305"/>
      <c r="GM56" s="305"/>
      <c r="GN56" s="305"/>
      <c r="GO56" s="305"/>
      <c r="GP56" s="305"/>
      <c r="GQ56" s="305"/>
      <c r="GR56" s="305"/>
      <c r="GS56" s="305"/>
      <c r="GT56" s="305"/>
      <c r="GU56" s="305"/>
      <c r="GV56" s="305"/>
      <c r="GW56" s="305"/>
      <c r="GX56" s="305"/>
      <c r="GY56" s="305"/>
      <c r="GZ56" s="305"/>
      <c r="HA56" s="305"/>
      <c r="HB56" s="305"/>
      <c r="HC56" s="305"/>
      <c r="HD56" s="305"/>
      <c r="HE56" s="305"/>
      <c r="HF56" s="305"/>
      <c r="HG56" s="305"/>
      <c r="HH56" s="305"/>
      <c r="HI56" s="305"/>
      <c r="HJ56" s="305"/>
      <c r="HK56" s="305"/>
      <c r="HL56" s="305"/>
      <c r="HM56" s="305"/>
      <c r="HN56" s="305"/>
      <c r="HO56" s="305"/>
      <c r="HP56" s="305"/>
      <c r="HQ56" s="305"/>
      <c r="HR56" s="305"/>
      <c r="HS56" s="305"/>
      <c r="HT56" s="305"/>
      <c r="HU56" s="305"/>
      <c r="HV56" s="305"/>
      <c r="HW56" s="305"/>
      <c r="HX56" s="305"/>
      <c r="HY56" s="305"/>
      <c r="HZ56" s="305"/>
      <c r="IA56" s="305"/>
      <c r="IB56" s="305"/>
      <c r="IC56" s="305"/>
      <c r="ID56" s="305"/>
      <c r="IE56" s="305"/>
      <c r="IF56" s="305"/>
      <c r="IG56" s="305"/>
      <c r="IH56" s="305"/>
      <c r="II56" s="305"/>
      <c r="IJ56" s="305"/>
      <c r="IK56" s="305"/>
      <c r="IL56" s="305"/>
      <c r="IM56" s="305"/>
      <c r="IN56" s="305"/>
      <c r="IO56" s="305"/>
      <c r="IP56" s="305"/>
      <c r="IQ56" s="305"/>
      <c r="IR56" s="305"/>
    </row>
    <row r="57" spans="2:252">
      <c r="B57" s="309"/>
      <c r="C57" s="305"/>
      <c r="D57" s="305"/>
      <c r="E57" s="305"/>
      <c r="F57" s="305"/>
      <c r="G57" s="305"/>
      <c r="H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c r="IR57" s="305"/>
    </row>
    <row r="58" spans="2:252">
      <c r="B58" s="309"/>
      <c r="C58" s="305"/>
      <c r="D58" s="305"/>
      <c r="E58" s="305"/>
      <c r="F58" s="305"/>
      <c r="G58" s="305"/>
      <c r="H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c r="IR58" s="305"/>
    </row>
    <row r="59" spans="2:252">
      <c r="B59" s="309"/>
      <c r="C59" s="305"/>
      <c r="D59" s="305"/>
      <c r="E59" s="305"/>
      <c r="F59" s="305"/>
      <c r="G59" s="305"/>
      <c r="H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305"/>
      <c r="DU59" s="305"/>
      <c r="DV59" s="305"/>
      <c r="DW59" s="305"/>
      <c r="DX59" s="305"/>
      <c r="DY59" s="305"/>
      <c r="DZ59" s="305"/>
      <c r="EA59" s="305"/>
      <c r="EB59" s="305"/>
      <c r="EC59" s="305"/>
      <c r="ED59" s="305"/>
      <c r="EE59" s="305"/>
      <c r="EF59" s="305"/>
      <c r="EG59" s="305"/>
      <c r="EH59" s="305"/>
      <c r="EI59" s="305"/>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c r="IR59" s="305"/>
    </row>
    <row r="60" spans="2:252">
      <c r="B60" s="309"/>
      <c r="C60" s="305"/>
      <c r="D60" s="305"/>
      <c r="E60" s="305"/>
      <c r="F60" s="305"/>
      <c r="G60" s="305"/>
      <c r="H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c r="IR60" s="305"/>
    </row>
    <row r="61" spans="2:252">
      <c r="B61" s="309"/>
      <c r="C61" s="305"/>
      <c r="D61" s="305"/>
      <c r="E61" s="305"/>
      <c r="F61" s="305"/>
      <c r="G61" s="305"/>
      <c r="H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c r="EH61" s="305"/>
      <c r="EI61" s="305"/>
      <c r="EJ61" s="305"/>
      <c r="EK61" s="305"/>
      <c r="EL61" s="305"/>
      <c r="EM61" s="305"/>
      <c r="EN61" s="305"/>
      <c r="EO61" s="305"/>
      <c r="EP61" s="305"/>
      <c r="EQ61" s="305"/>
      <c r="ER61" s="305"/>
      <c r="ES61" s="305"/>
      <c r="ET61" s="305"/>
      <c r="EU61" s="305"/>
      <c r="EV61" s="305"/>
      <c r="EW61" s="305"/>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c r="IR61" s="305"/>
    </row>
    <row r="62" spans="2:252">
      <c r="B62" s="309"/>
      <c r="C62" s="305"/>
      <c r="D62" s="305"/>
      <c r="E62" s="305"/>
      <c r="F62" s="305"/>
      <c r="G62" s="305"/>
      <c r="H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305"/>
      <c r="DF62" s="305"/>
      <c r="DG62" s="305"/>
      <c r="DH62" s="305"/>
      <c r="DI62" s="305"/>
      <c r="DJ62" s="305"/>
      <c r="DK62" s="305"/>
      <c r="DL62" s="305"/>
      <c r="DM62" s="305"/>
      <c r="DN62" s="305"/>
      <c r="DO62" s="305"/>
      <c r="DP62" s="305"/>
      <c r="DQ62" s="305"/>
      <c r="DR62" s="305"/>
      <c r="DS62" s="305"/>
      <c r="DT62" s="305"/>
      <c r="DU62" s="305"/>
      <c r="DV62" s="305"/>
      <c r="DW62" s="305"/>
      <c r="DX62" s="305"/>
      <c r="DY62" s="305"/>
      <c r="DZ62" s="305"/>
      <c r="EA62" s="305"/>
      <c r="EB62" s="305"/>
      <c r="EC62" s="305"/>
      <c r="ED62" s="305"/>
      <c r="EE62" s="305"/>
      <c r="EF62" s="305"/>
      <c r="EG62" s="305"/>
      <c r="EH62" s="305"/>
      <c r="EI62" s="305"/>
      <c r="EJ62" s="305"/>
      <c r="EK62" s="305"/>
      <c r="EL62" s="305"/>
      <c r="EM62" s="305"/>
      <c r="EN62" s="305"/>
      <c r="EO62" s="305"/>
      <c r="EP62" s="305"/>
      <c r="EQ62" s="305"/>
      <c r="ER62" s="305"/>
      <c r="ES62" s="305"/>
      <c r="ET62" s="305"/>
      <c r="EU62" s="305"/>
      <c r="EV62" s="305"/>
      <c r="EW62" s="305"/>
      <c r="EX62" s="305"/>
      <c r="EY62" s="305"/>
      <c r="EZ62" s="305"/>
      <c r="FA62" s="305"/>
      <c r="FB62" s="305"/>
      <c r="FC62" s="305"/>
      <c r="FD62" s="305"/>
      <c r="FE62" s="305"/>
      <c r="FF62" s="305"/>
      <c r="FG62" s="305"/>
      <c r="FH62" s="305"/>
      <c r="FI62" s="305"/>
      <c r="FJ62" s="305"/>
      <c r="FK62" s="305"/>
      <c r="FL62" s="305"/>
      <c r="FM62" s="305"/>
      <c r="FN62" s="305"/>
      <c r="FO62" s="305"/>
      <c r="FP62" s="305"/>
      <c r="FQ62" s="305"/>
      <c r="FR62" s="305"/>
      <c r="FS62" s="305"/>
      <c r="FT62" s="305"/>
      <c r="FU62" s="305"/>
      <c r="FV62" s="305"/>
      <c r="FW62" s="305"/>
      <c r="FX62" s="305"/>
      <c r="FY62" s="305"/>
      <c r="FZ62" s="305"/>
      <c r="GA62" s="305"/>
      <c r="GB62" s="305"/>
      <c r="GC62" s="305"/>
      <c r="GD62" s="305"/>
      <c r="GE62" s="305"/>
      <c r="GF62" s="305"/>
      <c r="GG62" s="305"/>
      <c r="GH62" s="305"/>
      <c r="GI62" s="305"/>
      <c r="GJ62" s="305"/>
      <c r="GK62" s="305"/>
      <c r="GL62" s="305"/>
      <c r="GM62" s="305"/>
      <c r="GN62" s="305"/>
      <c r="GO62" s="305"/>
      <c r="GP62" s="305"/>
      <c r="GQ62" s="305"/>
      <c r="GR62" s="305"/>
      <c r="GS62" s="305"/>
      <c r="GT62" s="305"/>
      <c r="GU62" s="305"/>
      <c r="GV62" s="305"/>
      <c r="GW62" s="305"/>
      <c r="GX62" s="305"/>
      <c r="GY62" s="305"/>
      <c r="GZ62" s="305"/>
      <c r="HA62" s="305"/>
      <c r="HB62" s="305"/>
      <c r="HC62" s="305"/>
      <c r="HD62" s="305"/>
      <c r="HE62" s="305"/>
      <c r="HF62" s="305"/>
      <c r="HG62" s="305"/>
      <c r="HH62" s="305"/>
      <c r="HI62" s="305"/>
      <c r="HJ62" s="305"/>
      <c r="HK62" s="305"/>
      <c r="HL62" s="305"/>
      <c r="HM62" s="305"/>
      <c r="HN62" s="305"/>
      <c r="HO62" s="305"/>
      <c r="HP62" s="305"/>
      <c r="HQ62" s="305"/>
      <c r="HR62" s="305"/>
      <c r="HS62" s="305"/>
      <c r="HT62" s="305"/>
      <c r="HU62" s="305"/>
      <c r="HV62" s="305"/>
      <c r="HW62" s="305"/>
      <c r="HX62" s="305"/>
      <c r="HY62" s="305"/>
      <c r="HZ62" s="305"/>
      <c r="IA62" s="305"/>
      <c r="IB62" s="305"/>
      <c r="IC62" s="305"/>
      <c r="ID62" s="305"/>
      <c r="IE62" s="305"/>
      <c r="IF62" s="305"/>
      <c r="IG62" s="305"/>
      <c r="IH62" s="305"/>
      <c r="II62" s="305"/>
      <c r="IJ62" s="305"/>
      <c r="IK62" s="305"/>
      <c r="IL62" s="305"/>
      <c r="IM62" s="305"/>
      <c r="IN62" s="305"/>
      <c r="IO62" s="305"/>
      <c r="IP62" s="305"/>
      <c r="IQ62" s="305"/>
      <c r="IR62" s="305"/>
    </row>
    <row r="63" spans="2:252">
      <c r="B63" s="309"/>
      <c r="C63" s="305"/>
      <c r="D63" s="305"/>
      <c r="E63" s="305"/>
      <c r="F63" s="305"/>
      <c r="G63" s="305"/>
      <c r="H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5"/>
      <c r="BD63" s="305"/>
      <c r="BE63" s="305"/>
      <c r="BF63" s="305"/>
      <c r="BG63" s="305"/>
      <c r="BH63" s="305"/>
      <c r="BI63" s="305"/>
      <c r="BJ63" s="305"/>
      <c r="BK63" s="305"/>
      <c r="BL63" s="305"/>
      <c r="BM63" s="305"/>
      <c r="BN63" s="305"/>
      <c r="BO63" s="305"/>
      <c r="BP63" s="305"/>
      <c r="BQ63" s="305"/>
      <c r="BR63" s="305"/>
      <c r="BS63" s="305"/>
      <c r="BT63" s="305"/>
      <c r="BU63" s="305"/>
      <c r="BV63" s="305"/>
      <c r="BW63" s="305"/>
      <c r="BX63" s="305"/>
      <c r="BY63" s="305"/>
      <c r="BZ63" s="305"/>
      <c r="CA63" s="305"/>
      <c r="CB63" s="305"/>
      <c r="CC63" s="305"/>
      <c r="CD63" s="305"/>
      <c r="CE63" s="305"/>
      <c r="CF63" s="305"/>
      <c r="CG63" s="305"/>
      <c r="CH63" s="305"/>
      <c r="CI63" s="305"/>
      <c r="CJ63" s="305"/>
      <c r="CK63" s="305"/>
      <c r="CL63" s="305"/>
      <c r="CM63" s="305"/>
      <c r="CN63" s="305"/>
      <c r="CO63" s="305"/>
      <c r="CP63" s="305"/>
      <c r="CQ63" s="305"/>
      <c r="CR63" s="305"/>
      <c r="CS63" s="305"/>
      <c r="CT63" s="305"/>
      <c r="CU63" s="305"/>
      <c r="CV63" s="305"/>
      <c r="CW63" s="305"/>
      <c r="CX63" s="305"/>
      <c r="CY63" s="305"/>
      <c r="CZ63" s="305"/>
      <c r="DA63" s="305"/>
      <c r="DB63" s="305"/>
      <c r="DC63" s="305"/>
      <c r="DD63" s="305"/>
      <c r="DE63" s="305"/>
      <c r="DF63" s="305"/>
      <c r="DG63" s="305"/>
      <c r="DH63" s="305"/>
      <c r="DI63" s="305"/>
      <c r="DJ63" s="305"/>
      <c r="DK63" s="305"/>
      <c r="DL63" s="305"/>
      <c r="DM63" s="305"/>
      <c r="DN63" s="305"/>
      <c r="DO63" s="305"/>
      <c r="DP63" s="305"/>
      <c r="DQ63" s="305"/>
      <c r="DR63" s="305"/>
      <c r="DS63" s="305"/>
      <c r="DT63" s="305"/>
      <c r="DU63" s="305"/>
      <c r="DV63" s="305"/>
      <c r="DW63" s="305"/>
      <c r="DX63" s="305"/>
      <c r="DY63" s="305"/>
      <c r="DZ63" s="305"/>
      <c r="EA63" s="305"/>
      <c r="EB63" s="305"/>
      <c r="EC63" s="305"/>
      <c r="ED63" s="305"/>
      <c r="EE63" s="305"/>
      <c r="EF63" s="305"/>
      <c r="EG63" s="305"/>
      <c r="EH63" s="305"/>
      <c r="EI63" s="305"/>
      <c r="EJ63" s="305"/>
      <c r="EK63" s="305"/>
      <c r="EL63" s="305"/>
      <c r="EM63" s="305"/>
      <c r="EN63" s="305"/>
      <c r="EO63" s="305"/>
      <c r="EP63" s="305"/>
      <c r="EQ63" s="305"/>
      <c r="ER63" s="305"/>
      <c r="ES63" s="305"/>
      <c r="ET63" s="305"/>
      <c r="EU63" s="305"/>
      <c r="EV63" s="305"/>
      <c r="EW63" s="305"/>
      <c r="EX63" s="305"/>
      <c r="EY63" s="305"/>
      <c r="EZ63" s="305"/>
      <c r="FA63" s="305"/>
      <c r="FB63" s="305"/>
      <c r="FC63" s="305"/>
      <c r="FD63" s="305"/>
      <c r="FE63" s="305"/>
      <c r="FF63" s="305"/>
      <c r="FG63" s="305"/>
      <c r="FH63" s="305"/>
      <c r="FI63" s="305"/>
      <c r="FJ63" s="305"/>
      <c r="FK63" s="305"/>
      <c r="FL63" s="305"/>
      <c r="FM63" s="305"/>
      <c r="FN63" s="305"/>
      <c r="FO63" s="305"/>
      <c r="FP63" s="305"/>
      <c r="FQ63" s="305"/>
      <c r="FR63" s="305"/>
      <c r="FS63" s="305"/>
      <c r="FT63" s="305"/>
      <c r="FU63" s="305"/>
      <c r="FV63" s="305"/>
      <c r="FW63" s="305"/>
      <c r="FX63" s="305"/>
      <c r="FY63" s="305"/>
      <c r="FZ63" s="305"/>
      <c r="GA63" s="305"/>
      <c r="GB63" s="305"/>
      <c r="GC63" s="305"/>
      <c r="GD63" s="305"/>
      <c r="GE63" s="305"/>
      <c r="GF63" s="305"/>
      <c r="GG63" s="305"/>
      <c r="GH63" s="305"/>
      <c r="GI63" s="305"/>
      <c r="GJ63" s="305"/>
      <c r="GK63" s="305"/>
      <c r="GL63" s="305"/>
      <c r="GM63" s="305"/>
      <c r="GN63" s="305"/>
      <c r="GO63" s="305"/>
      <c r="GP63" s="305"/>
      <c r="GQ63" s="305"/>
      <c r="GR63" s="305"/>
      <c r="GS63" s="305"/>
      <c r="GT63" s="305"/>
      <c r="GU63" s="305"/>
      <c r="GV63" s="305"/>
      <c r="GW63" s="305"/>
      <c r="GX63" s="305"/>
      <c r="GY63" s="305"/>
      <c r="GZ63" s="305"/>
      <c r="HA63" s="305"/>
      <c r="HB63" s="305"/>
      <c r="HC63" s="305"/>
      <c r="HD63" s="305"/>
      <c r="HE63" s="305"/>
      <c r="HF63" s="305"/>
      <c r="HG63" s="305"/>
      <c r="HH63" s="305"/>
      <c r="HI63" s="305"/>
      <c r="HJ63" s="305"/>
      <c r="HK63" s="305"/>
      <c r="HL63" s="305"/>
      <c r="HM63" s="305"/>
      <c r="HN63" s="305"/>
      <c r="HO63" s="305"/>
      <c r="HP63" s="305"/>
      <c r="HQ63" s="305"/>
      <c r="HR63" s="305"/>
      <c r="HS63" s="305"/>
      <c r="HT63" s="305"/>
      <c r="HU63" s="305"/>
      <c r="HV63" s="305"/>
      <c r="HW63" s="305"/>
      <c r="HX63" s="305"/>
      <c r="HY63" s="305"/>
      <c r="HZ63" s="305"/>
      <c r="IA63" s="305"/>
      <c r="IB63" s="305"/>
      <c r="IC63" s="305"/>
      <c r="ID63" s="305"/>
      <c r="IE63" s="305"/>
      <c r="IF63" s="305"/>
      <c r="IG63" s="305"/>
      <c r="IH63" s="305"/>
      <c r="II63" s="305"/>
      <c r="IJ63" s="305"/>
      <c r="IK63" s="305"/>
      <c r="IL63" s="305"/>
      <c r="IM63" s="305"/>
      <c r="IN63" s="305"/>
      <c r="IO63" s="305"/>
      <c r="IP63" s="305"/>
      <c r="IQ63" s="305"/>
      <c r="IR63" s="305"/>
    </row>
    <row r="64" spans="2:252">
      <c r="B64" s="309"/>
      <c r="C64" s="305"/>
      <c r="D64" s="305"/>
      <c r="E64" s="305"/>
      <c r="F64" s="305"/>
      <c r="G64" s="305"/>
      <c r="H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5"/>
      <c r="BA64" s="305"/>
      <c r="BB64" s="305"/>
      <c r="BC64" s="305"/>
      <c r="BD64" s="305"/>
      <c r="BE64" s="305"/>
      <c r="BF64" s="305"/>
      <c r="BG64" s="305"/>
      <c r="BH64" s="305"/>
      <c r="BI64" s="305"/>
      <c r="BJ64" s="305"/>
      <c r="BK64" s="305"/>
      <c r="BL64" s="305"/>
      <c r="BM64" s="305"/>
      <c r="BN64" s="305"/>
      <c r="BO64" s="305"/>
      <c r="BP64" s="305"/>
      <c r="BQ64" s="305"/>
      <c r="BR64" s="305"/>
      <c r="BS64" s="305"/>
      <c r="BT64" s="305"/>
      <c r="BU64" s="305"/>
      <c r="BV64" s="305"/>
      <c r="BW64" s="305"/>
      <c r="BX64" s="305"/>
      <c r="BY64" s="305"/>
      <c r="BZ64" s="305"/>
      <c r="CA64" s="305"/>
      <c r="CB64" s="305"/>
      <c r="CC64" s="305"/>
      <c r="CD64" s="305"/>
      <c r="CE64" s="305"/>
      <c r="CF64" s="305"/>
      <c r="CG64" s="305"/>
      <c r="CH64" s="305"/>
      <c r="CI64" s="305"/>
      <c r="CJ64" s="305"/>
      <c r="CK64" s="305"/>
      <c r="CL64" s="305"/>
      <c r="CM64" s="305"/>
      <c r="CN64" s="305"/>
      <c r="CO64" s="305"/>
      <c r="CP64" s="305"/>
      <c r="CQ64" s="305"/>
      <c r="CR64" s="305"/>
      <c r="CS64" s="305"/>
      <c r="CT64" s="305"/>
      <c r="CU64" s="305"/>
      <c r="CV64" s="305"/>
      <c r="CW64" s="305"/>
      <c r="CX64" s="305"/>
      <c r="CY64" s="305"/>
      <c r="CZ64" s="305"/>
      <c r="DA64" s="305"/>
      <c r="DB64" s="305"/>
      <c r="DC64" s="305"/>
      <c r="DD64" s="305"/>
      <c r="DE64" s="305"/>
      <c r="DF64" s="305"/>
      <c r="DG64" s="305"/>
      <c r="DH64" s="305"/>
      <c r="DI64" s="305"/>
      <c r="DJ64" s="305"/>
      <c r="DK64" s="305"/>
      <c r="DL64" s="305"/>
      <c r="DM64" s="305"/>
      <c r="DN64" s="305"/>
      <c r="DO64" s="305"/>
      <c r="DP64" s="305"/>
      <c r="DQ64" s="305"/>
      <c r="DR64" s="305"/>
      <c r="DS64" s="305"/>
      <c r="DT64" s="305"/>
      <c r="DU64" s="305"/>
      <c r="DV64" s="305"/>
      <c r="DW64" s="305"/>
      <c r="DX64" s="305"/>
      <c r="DY64" s="305"/>
      <c r="DZ64" s="305"/>
      <c r="EA64" s="305"/>
      <c r="EB64" s="305"/>
      <c r="EC64" s="305"/>
      <c r="ED64" s="305"/>
      <c r="EE64" s="305"/>
      <c r="EF64" s="305"/>
      <c r="EG64" s="305"/>
      <c r="EH64" s="305"/>
      <c r="EI64" s="305"/>
      <c r="EJ64" s="305"/>
      <c r="EK64" s="305"/>
      <c r="EL64" s="305"/>
      <c r="EM64" s="305"/>
      <c r="EN64" s="305"/>
      <c r="EO64" s="305"/>
      <c r="EP64" s="305"/>
      <c r="EQ64" s="305"/>
      <c r="ER64" s="305"/>
      <c r="ES64" s="305"/>
      <c r="ET64" s="305"/>
      <c r="EU64" s="305"/>
      <c r="EV64" s="305"/>
      <c r="EW64" s="305"/>
      <c r="EX64" s="305"/>
      <c r="EY64" s="305"/>
      <c r="EZ64" s="305"/>
      <c r="FA64" s="305"/>
      <c r="FB64" s="305"/>
      <c r="FC64" s="305"/>
      <c r="FD64" s="305"/>
      <c r="FE64" s="305"/>
      <c r="FF64" s="305"/>
      <c r="FG64" s="305"/>
      <c r="FH64" s="305"/>
      <c r="FI64" s="305"/>
      <c r="FJ64" s="305"/>
      <c r="FK64" s="305"/>
      <c r="FL64" s="305"/>
      <c r="FM64" s="305"/>
      <c r="FN64" s="305"/>
      <c r="FO64" s="305"/>
      <c r="FP64" s="305"/>
      <c r="FQ64" s="305"/>
      <c r="FR64" s="305"/>
      <c r="FS64" s="305"/>
      <c r="FT64" s="305"/>
      <c r="FU64" s="305"/>
      <c r="FV64" s="305"/>
      <c r="FW64" s="305"/>
      <c r="FX64" s="305"/>
      <c r="FY64" s="305"/>
      <c r="FZ64" s="305"/>
      <c r="GA64" s="305"/>
      <c r="GB64" s="305"/>
      <c r="GC64" s="305"/>
      <c r="GD64" s="305"/>
      <c r="GE64" s="305"/>
      <c r="GF64" s="305"/>
      <c r="GG64" s="305"/>
      <c r="GH64" s="305"/>
      <c r="GI64" s="305"/>
      <c r="GJ64" s="305"/>
      <c r="GK64" s="305"/>
      <c r="GL64" s="305"/>
      <c r="GM64" s="305"/>
      <c r="GN64" s="305"/>
      <c r="GO64" s="305"/>
      <c r="GP64" s="305"/>
      <c r="GQ64" s="305"/>
      <c r="GR64" s="305"/>
      <c r="GS64" s="305"/>
      <c r="GT64" s="305"/>
      <c r="GU64" s="305"/>
      <c r="GV64" s="305"/>
      <c r="GW64" s="305"/>
      <c r="GX64" s="305"/>
      <c r="GY64" s="305"/>
      <c r="GZ64" s="305"/>
      <c r="HA64" s="305"/>
      <c r="HB64" s="305"/>
      <c r="HC64" s="305"/>
      <c r="HD64" s="305"/>
      <c r="HE64" s="305"/>
      <c r="HF64" s="305"/>
      <c r="HG64" s="305"/>
      <c r="HH64" s="305"/>
      <c r="HI64" s="305"/>
      <c r="HJ64" s="305"/>
      <c r="HK64" s="305"/>
      <c r="HL64" s="305"/>
      <c r="HM64" s="305"/>
      <c r="HN64" s="305"/>
      <c r="HO64" s="305"/>
      <c r="HP64" s="305"/>
      <c r="HQ64" s="305"/>
      <c r="HR64" s="305"/>
      <c r="HS64" s="305"/>
      <c r="HT64" s="305"/>
      <c r="HU64" s="305"/>
      <c r="HV64" s="305"/>
      <c r="HW64" s="305"/>
      <c r="HX64" s="305"/>
      <c r="HY64" s="305"/>
      <c r="HZ64" s="305"/>
      <c r="IA64" s="305"/>
      <c r="IB64" s="305"/>
      <c r="IC64" s="305"/>
      <c r="ID64" s="305"/>
      <c r="IE64" s="305"/>
      <c r="IF64" s="305"/>
      <c r="IG64" s="305"/>
      <c r="IH64" s="305"/>
      <c r="II64" s="305"/>
      <c r="IJ64" s="305"/>
      <c r="IK64" s="305"/>
      <c r="IL64" s="305"/>
      <c r="IM64" s="305"/>
      <c r="IN64" s="305"/>
      <c r="IO64" s="305"/>
      <c r="IP64" s="305"/>
      <c r="IQ64" s="305"/>
      <c r="IR64" s="305"/>
    </row>
    <row r="65" spans="2:252">
      <c r="B65" s="309"/>
      <c r="C65" s="305"/>
      <c r="D65" s="305"/>
      <c r="E65" s="305"/>
      <c r="F65" s="305"/>
      <c r="G65" s="305"/>
      <c r="H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5"/>
      <c r="AY65" s="305"/>
      <c r="AZ65" s="305"/>
      <c r="BA65" s="305"/>
      <c r="BB65" s="305"/>
      <c r="BC65" s="305"/>
      <c r="BD65" s="305"/>
      <c r="BE65" s="305"/>
      <c r="BF65" s="305"/>
      <c r="BG65" s="305"/>
      <c r="BH65" s="305"/>
      <c r="BI65" s="305"/>
      <c r="BJ65" s="305"/>
      <c r="BK65" s="305"/>
      <c r="BL65" s="305"/>
      <c r="BM65" s="305"/>
      <c r="BN65" s="305"/>
      <c r="BO65" s="305"/>
      <c r="BP65" s="305"/>
      <c r="BQ65" s="305"/>
      <c r="BR65" s="305"/>
      <c r="BS65" s="305"/>
      <c r="BT65" s="305"/>
      <c r="BU65" s="305"/>
      <c r="BV65" s="305"/>
      <c r="BW65" s="305"/>
      <c r="BX65" s="305"/>
      <c r="BY65" s="305"/>
      <c r="BZ65" s="305"/>
      <c r="CA65" s="305"/>
      <c r="CB65" s="305"/>
      <c r="CC65" s="305"/>
      <c r="CD65" s="305"/>
      <c r="CE65" s="305"/>
      <c r="CF65" s="305"/>
      <c r="CG65" s="305"/>
      <c r="CH65" s="305"/>
      <c r="CI65" s="305"/>
      <c r="CJ65" s="305"/>
      <c r="CK65" s="305"/>
      <c r="CL65" s="305"/>
      <c r="CM65" s="305"/>
      <c r="CN65" s="305"/>
      <c r="CO65" s="305"/>
      <c r="CP65" s="305"/>
      <c r="CQ65" s="305"/>
      <c r="CR65" s="305"/>
      <c r="CS65" s="305"/>
      <c r="CT65" s="305"/>
      <c r="CU65" s="305"/>
      <c r="CV65" s="305"/>
      <c r="CW65" s="305"/>
      <c r="CX65" s="305"/>
      <c r="CY65" s="305"/>
      <c r="CZ65" s="305"/>
      <c r="DA65" s="305"/>
      <c r="DB65" s="305"/>
      <c r="DC65" s="305"/>
      <c r="DD65" s="305"/>
      <c r="DE65" s="305"/>
      <c r="DF65" s="305"/>
      <c r="DG65" s="305"/>
      <c r="DH65" s="305"/>
      <c r="DI65" s="305"/>
      <c r="DJ65" s="305"/>
      <c r="DK65" s="305"/>
      <c r="DL65" s="305"/>
      <c r="DM65" s="305"/>
      <c r="DN65" s="305"/>
      <c r="DO65" s="305"/>
      <c r="DP65" s="305"/>
      <c r="DQ65" s="305"/>
      <c r="DR65" s="305"/>
      <c r="DS65" s="305"/>
      <c r="DT65" s="305"/>
      <c r="DU65" s="305"/>
      <c r="DV65" s="305"/>
      <c r="DW65" s="305"/>
      <c r="DX65" s="305"/>
      <c r="DY65" s="305"/>
      <c r="DZ65" s="305"/>
      <c r="EA65" s="305"/>
      <c r="EB65" s="305"/>
      <c r="EC65" s="305"/>
      <c r="ED65" s="305"/>
      <c r="EE65" s="305"/>
      <c r="EF65" s="305"/>
      <c r="EG65" s="305"/>
      <c r="EH65" s="305"/>
      <c r="EI65" s="305"/>
      <c r="EJ65" s="305"/>
      <c r="EK65" s="305"/>
      <c r="EL65" s="305"/>
      <c r="EM65" s="305"/>
      <c r="EN65" s="305"/>
      <c r="EO65" s="305"/>
      <c r="EP65" s="305"/>
      <c r="EQ65" s="305"/>
      <c r="ER65" s="305"/>
      <c r="ES65" s="305"/>
      <c r="ET65" s="305"/>
      <c r="EU65" s="305"/>
      <c r="EV65" s="305"/>
      <c r="EW65" s="305"/>
      <c r="EX65" s="305"/>
      <c r="EY65" s="305"/>
      <c r="EZ65" s="305"/>
      <c r="FA65" s="305"/>
      <c r="FB65" s="305"/>
      <c r="FC65" s="305"/>
      <c r="FD65" s="305"/>
      <c r="FE65" s="305"/>
      <c r="FF65" s="305"/>
      <c r="FG65" s="305"/>
      <c r="FH65" s="305"/>
      <c r="FI65" s="305"/>
      <c r="FJ65" s="305"/>
      <c r="FK65" s="305"/>
      <c r="FL65" s="305"/>
      <c r="FM65" s="305"/>
      <c r="FN65" s="305"/>
      <c r="FO65" s="305"/>
      <c r="FP65" s="305"/>
      <c r="FQ65" s="305"/>
      <c r="FR65" s="305"/>
      <c r="FS65" s="305"/>
      <c r="FT65" s="305"/>
      <c r="FU65" s="305"/>
      <c r="FV65" s="305"/>
      <c r="FW65" s="305"/>
      <c r="FX65" s="305"/>
      <c r="FY65" s="305"/>
      <c r="FZ65" s="305"/>
      <c r="GA65" s="305"/>
      <c r="GB65" s="305"/>
      <c r="GC65" s="305"/>
      <c r="GD65" s="305"/>
      <c r="GE65" s="305"/>
      <c r="GF65" s="305"/>
      <c r="GG65" s="305"/>
      <c r="GH65" s="305"/>
      <c r="GI65" s="305"/>
      <c r="GJ65" s="305"/>
      <c r="GK65" s="305"/>
      <c r="GL65" s="305"/>
      <c r="GM65" s="305"/>
      <c r="GN65" s="305"/>
      <c r="GO65" s="305"/>
      <c r="GP65" s="305"/>
      <c r="GQ65" s="305"/>
      <c r="GR65" s="305"/>
      <c r="GS65" s="305"/>
      <c r="GT65" s="305"/>
      <c r="GU65" s="305"/>
      <c r="GV65" s="305"/>
      <c r="GW65" s="305"/>
      <c r="GX65" s="305"/>
      <c r="GY65" s="305"/>
      <c r="GZ65" s="305"/>
      <c r="HA65" s="305"/>
      <c r="HB65" s="305"/>
      <c r="HC65" s="305"/>
      <c r="HD65" s="305"/>
      <c r="HE65" s="305"/>
      <c r="HF65" s="305"/>
      <c r="HG65" s="305"/>
      <c r="HH65" s="305"/>
      <c r="HI65" s="305"/>
      <c r="HJ65" s="305"/>
      <c r="HK65" s="305"/>
      <c r="HL65" s="305"/>
      <c r="HM65" s="305"/>
      <c r="HN65" s="305"/>
      <c r="HO65" s="305"/>
      <c r="HP65" s="305"/>
      <c r="HQ65" s="305"/>
      <c r="HR65" s="305"/>
      <c r="HS65" s="305"/>
      <c r="HT65" s="305"/>
      <c r="HU65" s="305"/>
      <c r="HV65" s="305"/>
      <c r="HW65" s="305"/>
      <c r="HX65" s="305"/>
      <c r="HY65" s="305"/>
      <c r="HZ65" s="305"/>
      <c r="IA65" s="305"/>
      <c r="IB65" s="305"/>
      <c r="IC65" s="305"/>
      <c r="ID65" s="305"/>
      <c r="IE65" s="305"/>
      <c r="IF65" s="305"/>
      <c r="IG65" s="305"/>
      <c r="IH65" s="305"/>
      <c r="II65" s="305"/>
      <c r="IJ65" s="305"/>
      <c r="IK65" s="305"/>
      <c r="IL65" s="305"/>
      <c r="IM65" s="305"/>
      <c r="IN65" s="305"/>
      <c r="IO65" s="305"/>
      <c r="IP65" s="305"/>
      <c r="IQ65" s="305"/>
      <c r="IR65" s="305"/>
    </row>
    <row r="66" spans="2:252">
      <c r="B66" s="309"/>
      <c r="C66" s="305"/>
      <c r="D66" s="305"/>
      <c r="E66" s="305"/>
      <c r="F66" s="305"/>
      <c r="G66" s="305"/>
      <c r="H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5"/>
      <c r="AY66" s="305"/>
      <c r="AZ66" s="305"/>
      <c r="BA66" s="305"/>
      <c r="BB66" s="305"/>
      <c r="BC66" s="305"/>
      <c r="BD66" s="305"/>
      <c r="BE66" s="305"/>
      <c r="BF66" s="305"/>
      <c r="BG66" s="305"/>
      <c r="BH66" s="305"/>
      <c r="BI66" s="305"/>
      <c r="BJ66" s="305"/>
      <c r="BK66" s="305"/>
      <c r="BL66" s="305"/>
      <c r="BM66" s="305"/>
      <c r="BN66" s="305"/>
      <c r="BO66" s="305"/>
      <c r="BP66" s="305"/>
      <c r="BQ66" s="305"/>
      <c r="BR66" s="305"/>
      <c r="BS66" s="305"/>
      <c r="BT66" s="305"/>
      <c r="BU66" s="305"/>
      <c r="BV66" s="305"/>
      <c r="BW66" s="305"/>
      <c r="BX66" s="305"/>
      <c r="BY66" s="305"/>
      <c r="BZ66" s="305"/>
      <c r="CA66" s="305"/>
      <c r="CB66" s="305"/>
      <c r="CC66" s="305"/>
      <c r="CD66" s="305"/>
      <c r="CE66" s="305"/>
      <c r="CF66" s="305"/>
      <c r="CG66" s="305"/>
      <c r="CH66" s="305"/>
      <c r="CI66" s="305"/>
      <c r="CJ66" s="305"/>
      <c r="CK66" s="305"/>
      <c r="CL66" s="305"/>
      <c r="CM66" s="305"/>
      <c r="CN66" s="305"/>
      <c r="CO66" s="305"/>
      <c r="CP66" s="305"/>
      <c r="CQ66" s="305"/>
      <c r="CR66" s="305"/>
      <c r="CS66" s="305"/>
      <c r="CT66" s="305"/>
      <c r="CU66" s="305"/>
      <c r="CV66" s="305"/>
      <c r="CW66" s="305"/>
      <c r="CX66" s="305"/>
      <c r="CY66" s="305"/>
      <c r="CZ66" s="305"/>
      <c r="DA66" s="305"/>
      <c r="DB66" s="305"/>
      <c r="DC66" s="305"/>
      <c r="DD66" s="305"/>
      <c r="DE66" s="305"/>
      <c r="DF66" s="305"/>
      <c r="DG66" s="305"/>
      <c r="DH66" s="305"/>
      <c r="DI66" s="305"/>
      <c r="DJ66" s="305"/>
      <c r="DK66" s="305"/>
      <c r="DL66" s="305"/>
      <c r="DM66" s="305"/>
      <c r="DN66" s="305"/>
      <c r="DO66" s="305"/>
      <c r="DP66" s="305"/>
      <c r="DQ66" s="305"/>
      <c r="DR66" s="305"/>
      <c r="DS66" s="305"/>
      <c r="DT66" s="305"/>
      <c r="DU66" s="305"/>
      <c r="DV66" s="305"/>
      <c r="DW66" s="305"/>
      <c r="DX66" s="305"/>
      <c r="DY66" s="305"/>
      <c r="DZ66" s="305"/>
      <c r="EA66" s="305"/>
      <c r="EB66" s="305"/>
      <c r="EC66" s="305"/>
      <c r="ED66" s="305"/>
      <c r="EE66" s="305"/>
      <c r="EF66" s="305"/>
      <c r="EG66" s="305"/>
      <c r="EH66" s="305"/>
      <c r="EI66" s="305"/>
      <c r="EJ66" s="305"/>
      <c r="EK66" s="305"/>
      <c r="EL66" s="305"/>
      <c r="EM66" s="305"/>
      <c r="EN66" s="305"/>
      <c r="EO66" s="305"/>
      <c r="EP66" s="305"/>
      <c r="EQ66" s="305"/>
      <c r="ER66" s="305"/>
      <c r="ES66" s="305"/>
      <c r="ET66" s="305"/>
      <c r="EU66" s="305"/>
      <c r="EV66" s="305"/>
      <c r="EW66" s="305"/>
      <c r="EX66" s="305"/>
      <c r="EY66" s="305"/>
      <c r="EZ66" s="305"/>
      <c r="FA66" s="305"/>
      <c r="FB66" s="305"/>
      <c r="FC66" s="305"/>
      <c r="FD66" s="305"/>
      <c r="FE66" s="305"/>
      <c r="FF66" s="305"/>
      <c r="FG66" s="305"/>
      <c r="FH66" s="305"/>
      <c r="FI66" s="305"/>
      <c r="FJ66" s="305"/>
      <c r="FK66" s="305"/>
      <c r="FL66" s="305"/>
      <c r="FM66" s="305"/>
      <c r="FN66" s="305"/>
      <c r="FO66" s="305"/>
      <c r="FP66" s="305"/>
      <c r="FQ66" s="305"/>
      <c r="FR66" s="305"/>
      <c r="FS66" s="305"/>
      <c r="FT66" s="305"/>
      <c r="FU66" s="305"/>
      <c r="FV66" s="305"/>
      <c r="FW66" s="305"/>
      <c r="FX66" s="305"/>
      <c r="FY66" s="305"/>
      <c r="FZ66" s="305"/>
      <c r="GA66" s="305"/>
      <c r="GB66" s="305"/>
      <c r="GC66" s="305"/>
      <c r="GD66" s="305"/>
      <c r="GE66" s="305"/>
      <c r="GF66" s="305"/>
      <c r="GG66" s="305"/>
      <c r="GH66" s="305"/>
      <c r="GI66" s="305"/>
      <c r="GJ66" s="305"/>
      <c r="GK66" s="305"/>
      <c r="GL66" s="305"/>
      <c r="GM66" s="305"/>
      <c r="GN66" s="305"/>
      <c r="GO66" s="305"/>
      <c r="GP66" s="305"/>
      <c r="GQ66" s="305"/>
      <c r="GR66" s="305"/>
      <c r="GS66" s="305"/>
      <c r="GT66" s="305"/>
      <c r="GU66" s="305"/>
      <c r="GV66" s="305"/>
      <c r="GW66" s="305"/>
      <c r="GX66" s="305"/>
      <c r="GY66" s="305"/>
      <c r="GZ66" s="305"/>
      <c r="HA66" s="305"/>
      <c r="HB66" s="305"/>
      <c r="HC66" s="305"/>
      <c r="HD66" s="305"/>
      <c r="HE66" s="305"/>
      <c r="HF66" s="305"/>
      <c r="HG66" s="305"/>
      <c r="HH66" s="305"/>
      <c r="HI66" s="305"/>
      <c r="HJ66" s="305"/>
      <c r="HK66" s="305"/>
      <c r="HL66" s="305"/>
      <c r="HM66" s="305"/>
      <c r="HN66" s="305"/>
      <c r="HO66" s="305"/>
      <c r="HP66" s="305"/>
      <c r="HQ66" s="305"/>
      <c r="HR66" s="305"/>
      <c r="HS66" s="305"/>
      <c r="HT66" s="305"/>
      <c r="HU66" s="305"/>
      <c r="HV66" s="305"/>
      <c r="HW66" s="305"/>
      <c r="HX66" s="305"/>
      <c r="HY66" s="305"/>
      <c r="HZ66" s="305"/>
      <c r="IA66" s="305"/>
      <c r="IB66" s="305"/>
      <c r="IC66" s="305"/>
      <c r="ID66" s="305"/>
      <c r="IE66" s="305"/>
      <c r="IF66" s="305"/>
      <c r="IG66" s="305"/>
      <c r="IH66" s="305"/>
      <c r="II66" s="305"/>
      <c r="IJ66" s="305"/>
      <c r="IK66" s="305"/>
      <c r="IL66" s="305"/>
      <c r="IM66" s="305"/>
      <c r="IN66" s="305"/>
      <c r="IO66" s="305"/>
      <c r="IP66" s="305"/>
      <c r="IQ66" s="305"/>
      <c r="IR66" s="305"/>
    </row>
    <row r="67" spans="2:252">
      <c r="B67" s="309"/>
      <c r="C67" s="305"/>
      <c r="D67" s="305"/>
      <c r="E67" s="305"/>
      <c r="F67" s="305"/>
      <c r="G67" s="305"/>
      <c r="H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05"/>
      <c r="BB67" s="305"/>
      <c r="BC67" s="305"/>
      <c r="BD67" s="305"/>
      <c r="BE67" s="305"/>
      <c r="BF67" s="305"/>
      <c r="BG67" s="305"/>
      <c r="BH67" s="305"/>
      <c r="BI67" s="305"/>
      <c r="BJ67" s="305"/>
      <c r="BK67" s="305"/>
      <c r="BL67" s="305"/>
      <c r="BM67" s="305"/>
      <c r="BN67" s="305"/>
      <c r="BO67" s="305"/>
      <c r="BP67" s="305"/>
      <c r="BQ67" s="305"/>
      <c r="BR67" s="305"/>
      <c r="BS67" s="305"/>
      <c r="BT67" s="305"/>
      <c r="BU67" s="305"/>
      <c r="BV67" s="305"/>
      <c r="BW67" s="305"/>
      <c r="BX67" s="305"/>
      <c r="BY67" s="305"/>
      <c r="BZ67" s="305"/>
      <c r="CA67" s="305"/>
      <c r="CB67" s="305"/>
      <c r="CC67" s="305"/>
      <c r="CD67" s="305"/>
      <c r="CE67" s="305"/>
      <c r="CF67" s="305"/>
      <c r="CG67" s="305"/>
      <c r="CH67" s="305"/>
      <c r="CI67" s="305"/>
      <c r="CJ67" s="305"/>
      <c r="CK67" s="305"/>
      <c r="CL67" s="305"/>
      <c r="CM67" s="305"/>
      <c r="CN67" s="305"/>
      <c r="CO67" s="305"/>
      <c r="CP67" s="305"/>
      <c r="CQ67" s="305"/>
      <c r="CR67" s="305"/>
      <c r="CS67" s="305"/>
      <c r="CT67" s="305"/>
      <c r="CU67" s="305"/>
      <c r="CV67" s="305"/>
      <c r="CW67" s="305"/>
      <c r="CX67" s="305"/>
      <c r="CY67" s="305"/>
      <c r="CZ67" s="305"/>
      <c r="DA67" s="305"/>
      <c r="DB67" s="305"/>
      <c r="DC67" s="305"/>
      <c r="DD67" s="305"/>
      <c r="DE67" s="305"/>
      <c r="DF67" s="305"/>
      <c r="DG67" s="305"/>
      <c r="DH67" s="305"/>
      <c r="DI67" s="305"/>
      <c r="DJ67" s="305"/>
      <c r="DK67" s="305"/>
      <c r="DL67" s="305"/>
      <c r="DM67" s="305"/>
      <c r="DN67" s="305"/>
      <c r="DO67" s="305"/>
      <c r="DP67" s="305"/>
      <c r="DQ67" s="305"/>
      <c r="DR67" s="305"/>
      <c r="DS67" s="305"/>
      <c r="DT67" s="305"/>
      <c r="DU67" s="305"/>
      <c r="DV67" s="305"/>
      <c r="DW67" s="305"/>
      <c r="DX67" s="305"/>
      <c r="DY67" s="305"/>
      <c r="DZ67" s="305"/>
      <c r="EA67" s="305"/>
      <c r="EB67" s="305"/>
      <c r="EC67" s="305"/>
      <c r="ED67" s="305"/>
      <c r="EE67" s="305"/>
      <c r="EF67" s="305"/>
      <c r="EG67" s="305"/>
      <c r="EH67" s="305"/>
      <c r="EI67" s="305"/>
      <c r="EJ67" s="305"/>
      <c r="EK67" s="305"/>
      <c r="EL67" s="305"/>
      <c r="EM67" s="305"/>
      <c r="EN67" s="305"/>
      <c r="EO67" s="305"/>
      <c r="EP67" s="305"/>
      <c r="EQ67" s="305"/>
      <c r="ER67" s="305"/>
      <c r="ES67" s="305"/>
      <c r="ET67" s="305"/>
      <c r="EU67" s="305"/>
      <c r="EV67" s="305"/>
      <c r="EW67" s="305"/>
      <c r="EX67" s="305"/>
      <c r="EY67" s="305"/>
      <c r="EZ67" s="305"/>
      <c r="FA67" s="305"/>
      <c r="FB67" s="305"/>
      <c r="FC67" s="305"/>
      <c r="FD67" s="305"/>
      <c r="FE67" s="305"/>
      <c r="FF67" s="305"/>
      <c r="FG67" s="305"/>
      <c r="FH67" s="305"/>
      <c r="FI67" s="305"/>
      <c r="FJ67" s="305"/>
      <c r="FK67" s="305"/>
      <c r="FL67" s="305"/>
      <c r="FM67" s="305"/>
      <c r="FN67" s="305"/>
      <c r="FO67" s="305"/>
      <c r="FP67" s="305"/>
      <c r="FQ67" s="305"/>
      <c r="FR67" s="305"/>
      <c r="FS67" s="305"/>
      <c r="FT67" s="305"/>
      <c r="FU67" s="305"/>
      <c r="FV67" s="305"/>
      <c r="FW67" s="305"/>
      <c r="FX67" s="305"/>
      <c r="FY67" s="305"/>
      <c r="FZ67" s="305"/>
      <c r="GA67" s="305"/>
      <c r="GB67" s="305"/>
      <c r="GC67" s="305"/>
      <c r="GD67" s="305"/>
      <c r="GE67" s="305"/>
      <c r="GF67" s="305"/>
      <c r="GG67" s="305"/>
      <c r="GH67" s="305"/>
      <c r="GI67" s="305"/>
      <c r="GJ67" s="305"/>
      <c r="GK67" s="305"/>
      <c r="GL67" s="305"/>
      <c r="GM67" s="305"/>
      <c r="GN67" s="305"/>
      <c r="GO67" s="305"/>
      <c r="GP67" s="305"/>
      <c r="GQ67" s="305"/>
      <c r="GR67" s="305"/>
      <c r="GS67" s="305"/>
      <c r="GT67" s="305"/>
      <c r="GU67" s="305"/>
      <c r="GV67" s="305"/>
      <c r="GW67" s="305"/>
      <c r="GX67" s="305"/>
      <c r="GY67" s="305"/>
      <c r="GZ67" s="305"/>
      <c r="HA67" s="305"/>
      <c r="HB67" s="305"/>
      <c r="HC67" s="305"/>
      <c r="HD67" s="305"/>
      <c r="HE67" s="305"/>
      <c r="HF67" s="305"/>
      <c r="HG67" s="305"/>
      <c r="HH67" s="305"/>
      <c r="HI67" s="305"/>
      <c r="HJ67" s="305"/>
      <c r="HK67" s="305"/>
      <c r="HL67" s="305"/>
      <c r="HM67" s="305"/>
      <c r="HN67" s="305"/>
      <c r="HO67" s="305"/>
      <c r="HP67" s="305"/>
      <c r="HQ67" s="305"/>
      <c r="HR67" s="305"/>
      <c r="HS67" s="305"/>
      <c r="HT67" s="305"/>
      <c r="HU67" s="305"/>
      <c r="HV67" s="305"/>
      <c r="HW67" s="305"/>
      <c r="HX67" s="305"/>
      <c r="HY67" s="305"/>
      <c r="HZ67" s="305"/>
      <c r="IA67" s="305"/>
      <c r="IB67" s="305"/>
      <c r="IC67" s="305"/>
      <c r="ID67" s="305"/>
      <c r="IE67" s="305"/>
      <c r="IF67" s="305"/>
      <c r="IG67" s="305"/>
      <c r="IH67" s="305"/>
      <c r="II67" s="305"/>
      <c r="IJ67" s="305"/>
      <c r="IK67" s="305"/>
      <c r="IL67" s="305"/>
      <c r="IM67" s="305"/>
      <c r="IN67" s="305"/>
      <c r="IO67" s="305"/>
      <c r="IP67" s="305"/>
      <c r="IQ67" s="305"/>
      <c r="IR67" s="305"/>
    </row>
    <row r="68" spans="2:252">
      <c r="B68" s="309"/>
      <c r="C68" s="305"/>
      <c r="D68" s="305"/>
      <c r="E68" s="305"/>
      <c r="F68" s="305"/>
      <c r="G68" s="305"/>
      <c r="H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305"/>
      <c r="AU68" s="305"/>
      <c r="AV68" s="305"/>
      <c r="AW68" s="305"/>
      <c r="AX68" s="305"/>
      <c r="AY68" s="305"/>
      <c r="AZ68" s="305"/>
      <c r="BA68" s="305"/>
      <c r="BB68" s="305"/>
      <c r="BC68" s="305"/>
      <c r="BD68" s="305"/>
      <c r="BE68" s="305"/>
      <c r="BF68" s="305"/>
      <c r="BG68" s="305"/>
      <c r="BH68" s="305"/>
      <c r="BI68" s="305"/>
      <c r="BJ68" s="305"/>
      <c r="BK68" s="305"/>
      <c r="BL68" s="305"/>
      <c r="BM68" s="305"/>
      <c r="BN68" s="305"/>
      <c r="BO68" s="305"/>
      <c r="BP68" s="305"/>
      <c r="BQ68" s="305"/>
      <c r="BR68" s="305"/>
      <c r="BS68" s="305"/>
      <c r="BT68" s="305"/>
      <c r="BU68" s="305"/>
      <c r="BV68" s="305"/>
      <c r="BW68" s="305"/>
      <c r="BX68" s="305"/>
      <c r="BY68" s="305"/>
      <c r="BZ68" s="305"/>
      <c r="CA68" s="305"/>
      <c r="CB68" s="305"/>
      <c r="CC68" s="305"/>
      <c r="CD68" s="305"/>
      <c r="CE68" s="305"/>
      <c r="CF68" s="305"/>
      <c r="CG68" s="305"/>
      <c r="CH68" s="305"/>
      <c r="CI68" s="305"/>
      <c r="CJ68" s="305"/>
      <c r="CK68" s="305"/>
      <c r="CL68" s="305"/>
      <c r="CM68" s="305"/>
      <c r="CN68" s="305"/>
      <c r="CO68" s="305"/>
      <c r="CP68" s="305"/>
      <c r="CQ68" s="305"/>
      <c r="CR68" s="305"/>
      <c r="CS68" s="305"/>
      <c r="CT68" s="305"/>
      <c r="CU68" s="305"/>
      <c r="CV68" s="305"/>
      <c r="CW68" s="305"/>
      <c r="CX68" s="305"/>
      <c r="CY68" s="305"/>
      <c r="CZ68" s="305"/>
      <c r="DA68" s="305"/>
      <c r="DB68" s="305"/>
      <c r="DC68" s="305"/>
      <c r="DD68" s="305"/>
      <c r="DE68" s="305"/>
      <c r="DF68" s="305"/>
      <c r="DG68" s="305"/>
      <c r="DH68" s="305"/>
      <c r="DI68" s="305"/>
      <c r="DJ68" s="305"/>
      <c r="DK68" s="305"/>
      <c r="DL68" s="305"/>
      <c r="DM68" s="305"/>
      <c r="DN68" s="305"/>
      <c r="DO68" s="305"/>
      <c r="DP68" s="305"/>
      <c r="DQ68" s="305"/>
      <c r="DR68" s="305"/>
      <c r="DS68" s="305"/>
      <c r="DT68" s="305"/>
      <c r="DU68" s="305"/>
      <c r="DV68" s="305"/>
      <c r="DW68" s="305"/>
      <c r="DX68" s="305"/>
      <c r="DY68" s="305"/>
      <c r="DZ68" s="305"/>
      <c r="EA68" s="305"/>
      <c r="EB68" s="305"/>
      <c r="EC68" s="305"/>
      <c r="ED68" s="305"/>
      <c r="EE68" s="305"/>
      <c r="EF68" s="305"/>
      <c r="EG68" s="305"/>
      <c r="EH68" s="305"/>
      <c r="EI68" s="305"/>
      <c r="EJ68" s="305"/>
      <c r="EK68" s="305"/>
      <c r="EL68" s="305"/>
      <c r="EM68" s="305"/>
      <c r="EN68" s="305"/>
      <c r="EO68" s="305"/>
      <c r="EP68" s="305"/>
      <c r="EQ68" s="305"/>
      <c r="ER68" s="305"/>
      <c r="ES68" s="305"/>
      <c r="ET68" s="305"/>
      <c r="EU68" s="305"/>
      <c r="EV68" s="305"/>
      <c r="EW68" s="305"/>
      <c r="EX68" s="305"/>
      <c r="EY68" s="305"/>
      <c r="EZ68" s="305"/>
      <c r="FA68" s="305"/>
      <c r="FB68" s="305"/>
      <c r="FC68" s="305"/>
      <c r="FD68" s="305"/>
      <c r="FE68" s="305"/>
      <c r="FF68" s="305"/>
      <c r="FG68" s="305"/>
      <c r="FH68" s="305"/>
      <c r="FI68" s="305"/>
      <c r="FJ68" s="305"/>
      <c r="FK68" s="305"/>
      <c r="FL68" s="305"/>
      <c r="FM68" s="305"/>
      <c r="FN68" s="305"/>
      <c r="FO68" s="305"/>
      <c r="FP68" s="305"/>
      <c r="FQ68" s="305"/>
      <c r="FR68" s="305"/>
      <c r="FS68" s="305"/>
      <c r="FT68" s="305"/>
      <c r="FU68" s="305"/>
      <c r="FV68" s="305"/>
      <c r="FW68" s="305"/>
      <c r="FX68" s="305"/>
      <c r="FY68" s="305"/>
      <c r="FZ68" s="305"/>
      <c r="GA68" s="305"/>
      <c r="GB68" s="305"/>
      <c r="GC68" s="305"/>
      <c r="GD68" s="305"/>
      <c r="GE68" s="305"/>
      <c r="GF68" s="305"/>
      <c r="GG68" s="305"/>
      <c r="GH68" s="305"/>
      <c r="GI68" s="305"/>
      <c r="GJ68" s="305"/>
      <c r="GK68" s="305"/>
      <c r="GL68" s="305"/>
      <c r="GM68" s="305"/>
      <c r="GN68" s="305"/>
      <c r="GO68" s="305"/>
      <c r="GP68" s="305"/>
      <c r="GQ68" s="305"/>
      <c r="GR68" s="305"/>
      <c r="GS68" s="305"/>
      <c r="GT68" s="305"/>
      <c r="GU68" s="305"/>
      <c r="GV68" s="305"/>
      <c r="GW68" s="305"/>
      <c r="GX68" s="305"/>
      <c r="GY68" s="305"/>
      <c r="GZ68" s="305"/>
      <c r="HA68" s="305"/>
      <c r="HB68" s="305"/>
      <c r="HC68" s="305"/>
      <c r="HD68" s="305"/>
      <c r="HE68" s="305"/>
      <c r="HF68" s="305"/>
      <c r="HG68" s="305"/>
      <c r="HH68" s="305"/>
      <c r="HI68" s="305"/>
      <c r="HJ68" s="305"/>
      <c r="HK68" s="305"/>
      <c r="HL68" s="305"/>
      <c r="HM68" s="305"/>
      <c r="HN68" s="305"/>
      <c r="HO68" s="305"/>
      <c r="HP68" s="305"/>
      <c r="HQ68" s="305"/>
      <c r="HR68" s="305"/>
      <c r="HS68" s="305"/>
      <c r="HT68" s="305"/>
      <c r="HU68" s="305"/>
      <c r="HV68" s="305"/>
      <c r="HW68" s="305"/>
      <c r="HX68" s="305"/>
      <c r="HY68" s="305"/>
      <c r="HZ68" s="305"/>
      <c r="IA68" s="305"/>
      <c r="IB68" s="305"/>
      <c r="IC68" s="305"/>
      <c r="ID68" s="305"/>
      <c r="IE68" s="305"/>
      <c r="IF68" s="305"/>
      <c r="IG68" s="305"/>
      <c r="IH68" s="305"/>
      <c r="II68" s="305"/>
      <c r="IJ68" s="305"/>
      <c r="IK68" s="305"/>
      <c r="IL68" s="305"/>
      <c r="IM68" s="305"/>
      <c r="IN68" s="305"/>
      <c r="IO68" s="305"/>
      <c r="IP68" s="305"/>
      <c r="IQ68" s="305"/>
      <c r="IR68" s="305"/>
    </row>
    <row r="69" spans="2:252">
      <c r="B69" s="309"/>
      <c r="C69" s="305"/>
      <c r="D69" s="305"/>
      <c r="E69" s="305"/>
      <c r="F69" s="305"/>
      <c r="G69" s="305"/>
      <c r="H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5"/>
      <c r="AU69" s="305"/>
      <c r="AV69" s="305"/>
      <c r="AW69" s="305"/>
      <c r="AX69" s="305"/>
      <c r="AY69" s="305"/>
      <c r="AZ69" s="305"/>
      <c r="BA69" s="305"/>
      <c r="BB69" s="305"/>
      <c r="BC69" s="305"/>
      <c r="BD69" s="305"/>
      <c r="BE69" s="305"/>
      <c r="BF69" s="305"/>
      <c r="BG69" s="305"/>
      <c r="BH69" s="305"/>
      <c r="BI69" s="305"/>
      <c r="BJ69" s="305"/>
      <c r="BK69" s="305"/>
      <c r="BL69" s="305"/>
      <c r="BM69" s="305"/>
      <c r="BN69" s="305"/>
      <c r="BO69" s="305"/>
      <c r="BP69" s="305"/>
      <c r="BQ69" s="305"/>
      <c r="BR69" s="305"/>
      <c r="BS69" s="305"/>
      <c r="BT69" s="305"/>
      <c r="BU69" s="305"/>
      <c r="BV69" s="305"/>
      <c r="BW69" s="305"/>
      <c r="BX69" s="305"/>
      <c r="BY69" s="305"/>
      <c r="BZ69" s="305"/>
      <c r="CA69" s="305"/>
      <c r="CB69" s="305"/>
      <c r="CC69" s="305"/>
      <c r="CD69" s="305"/>
      <c r="CE69" s="305"/>
      <c r="CF69" s="305"/>
      <c r="CG69" s="305"/>
      <c r="CH69" s="305"/>
      <c r="CI69" s="305"/>
      <c r="CJ69" s="305"/>
      <c r="CK69" s="305"/>
      <c r="CL69" s="305"/>
      <c r="CM69" s="305"/>
      <c r="CN69" s="305"/>
      <c r="CO69" s="305"/>
      <c r="CP69" s="305"/>
      <c r="CQ69" s="305"/>
      <c r="CR69" s="305"/>
      <c r="CS69" s="305"/>
      <c r="CT69" s="305"/>
      <c r="CU69" s="305"/>
      <c r="CV69" s="305"/>
      <c r="CW69" s="305"/>
      <c r="CX69" s="305"/>
      <c r="CY69" s="305"/>
      <c r="CZ69" s="305"/>
      <c r="DA69" s="305"/>
      <c r="DB69" s="305"/>
      <c r="DC69" s="305"/>
      <c r="DD69" s="305"/>
      <c r="DE69" s="305"/>
      <c r="DF69" s="305"/>
      <c r="DG69" s="305"/>
      <c r="DH69" s="305"/>
      <c r="DI69" s="305"/>
      <c r="DJ69" s="305"/>
      <c r="DK69" s="305"/>
      <c r="DL69" s="305"/>
      <c r="DM69" s="305"/>
      <c r="DN69" s="305"/>
      <c r="DO69" s="305"/>
      <c r="DP69" s="305"/>
      <c r="DQ69" s="305"/>
      <c r="DR69" s="305"/>
      <c r="DS69" s="305"/>
      <c r="DT69" s="305"/>
      <c r="DU69" s="305"/>
      <c r="DV69" s="305"/>
      <c r="DW69" s="305"/>
      <c r="DX69" s="305"/>
      <c r="DY69" s="305"/>
      <c r="DZ69" s="305"/>
      <c r="EA69" s="305"/>
      <c r="EB69" s="305"/>
      <c r="EC69" s="305"/>
      <c r="ED69" s="305"/>
      <c r="EE69" s="305"/>
      <c r="EF69" s="305"/>
      <c r="EG69" s="305"/>
      <c r="EH69" s="305"/>
      <c r="EI69" s="305"/>
      <c r="EJ69" s="305"/>
      <c r="EK69" s="305"/>
      <c r="EL69" s="305"/>
      <c r="EM69" s="305"/>
      <c r="EN69" s="305"/>
      <c r="EO69" s="305"/>
      <c r="EP69" s="305"/>
      <c r="EQ69" s="305"/>
      <c r="ER69" s="305"/>
      <c r="ES69" s="305"/>
      <c r="ET69" s="305"/>
      <c r="EU69" s="305"/>
      <c r="EV69" s="305"/>
      <c r="EW69" s="305"/>
      <c r="EX69" s="305"/>
      <c r="EY69" s="305"/>
      <c r="EZ69" s="305"/>
      <c r="FA69" s="305"/>
      <c r="FB69" s="305"/>
      <c r="FC69" s="305"/>
      <c r="FD69" s="305"/>
      <c r="FE69" s="305"/>
      <c r="FF69" s="305"/>
      <c r="FG69" s="305"/>
      <c r="FH69" s="305"/>
      <c r="FI69" s="305"/>
      <c r="FJ69" s="305"/>
      <c r="FK69" s="305"/>
      <c r="FL69" s="305"/>
      <c r="FM69" s="305"/>
      <c r="FN69" s="305"/>
      <c r="FO69" s="305"/>
      <c r="FP69" s="305"/>
      <c r="FQ69" s="305"/>
      <c r="FR69" s="305"/>
      <c r="FS69" s="305"/>
      <c r="FT69" s="305"/>
      <c r="FU69" s="305"/>
      <c r="FV69" s="305"/>
      <c r="FW69" s="305"/>
      <c r="FX69" s="305"/>
      <c r="FY69" s="305"/>
      <c r="FZ69" s="305"/>
      <c r="GA69" s="305"/>
      <c r="GB69" s="305"/>
      <c r="GC69" s="305"/>
      <c r="GD69" s="305"/>
      <c r="GE69" s="305"/>
      <c r="GF69" s="305"/>
      <c r="GG69" s="305"/>
      <c r="GH69" s="305"/>
      <c r="GI69" s="305"/>
      <c r="GJ69" s="305"/>
      <c r="GK69" s="305"/>
      <c r="GL69" s="305"/>
      <c r="GM69" s="305"/>
      <c r="GN69" s="305"/>
      <c r="GO69" s="305"/>
      <c r="GP69" s="305"/>
      <c r="GQ69" s="305"/>
      <c r="GR69" s="305"/>
      <c r="GS69" s="305"/>
      <c r="GT69" s="305"/>
      <c r="GU69" s="305"/>
      <c r="GV69" s="305"/>
      <c r="GW69" s="305"/>
      <c r="GX69" s="305"/>
      <c r="GY69" s="305"/>
      <c r="GZ69" s="305"/>
      <c r="HA69" s="305"/>
      <c r="HB69" s="305"/>
      <c r="HC69" s="305"/>
      <c r="HD69" s="305"/>
      <c r="HE69" s="305"/>
      <c r="HF69" s="305"/>
      <c r="HG69" s="305"/>
      <c r="HH69" s="305"/>
      <c r="HI69" s="305"/>
      <c r="HJ69" s="305"/>
      <c r="HK69" s="305"/>
      <c r="HL69" s="305"/>
      <c r="HM69" s="305"/>
      <c r="HN69" s="305"/>
      <c r="HO69" s="305"/>
      <c r="HP69" s="305"/>
      <c r="HQ69" s="305"/>
      <c r="HR69" s="305"/>
      <c r="HS69" s="305"/>
      <c r="HT69" s="305"/>
      <c r="HU69" s="305"/>
      <c r="HV69" s="305"/>
      <c r="HW69" s="305"/>
      <c r="HX69" s="305"/>
      <c r="HY69" s="305"/>
      <c r="HZ69" s="305"/>
      <c r="IA69" s="305"/>
      <c r="IB69" s="305"/>
      <c r="IC69" s="305"/>
      <c r="ID69" s="305"/>
      <c r="IE69" s="305"/>
      <c r="IF69" s="305"/>
      <c r="IG69" s="305"/>
      <c r="IH69" s="305"/>
      <c r="II69" s="305"/>
      <c r="IJ69" s="305"/>
      <c r="IK69" s="305"/>
      <c r="IL69" s="305"/>
      <c r="IM69" s="305"/>
      <c r="IN69" s="305"/>
      <c r="IO69" s="305"/>
      <c r="IP69" s="305"/>
      <c r="IQ69" s="305"/>
      <c r="IR69" s="305"/>
    </row>
    <row r="70" spans="2:252">
      <c r="B70" s="309"/>
      <c r="C70" s="305"/>
      <c r="D70" s="305"/>
      <c r="E70" s="305"/>
      <c r="F70" s="305"/>
      <c r="G70" s="305"/>
      <c r="H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305"/>
      <c r="AS70" s="305"/>
      <c r="AT70" s="305"/>
      <c r="AU70" s="305"/>
      <c r="AV70" s="305"/>
      <c r="AW70" s="305"/>
      <c r="AX70" s="305"/>
      <c r="AY70" s="305"/>
      <c r="AZ70" s="305"/>
      <c r="BA70" s="305"/>
      <c r="BB70" s="305"/>
      <c r="BC70" s="305"/>
      <c r="BD70" s="305"/>
      <c r="BE70" s="305"/>
      <c r="BF70" s="305"/>
      <c r="BG70" s="305"/>
      <c r="BH70" s="305"/>
      <c r="BI70" s="305"/>
      <c r="BJ70" s="305"/>
      <c r="BK70" s="305"/>
      <c r="BL70" s="305"/>
      <c r="BM70" s="305"/>
      <c r="BN70" s="305"/>
      <c r="BO70" s="305"/>
      <c r="BP70" s="305"/>
      <c r="BQ70" s="305"/>
      <c r="BR70" s="305"/>
      <c r="BS70" s="305"/>
      <c r="BT70" s="305"/>
      <c r="BU70" s="305"/>
      <c r="BV70" s="305"/>
      <c r="BW70" s="305"/>
      <c r="BX70" s="305"/>
      <c r="BY70" s="305"/>
      <c r="BZ70" s="305"/>
      <c r="CA70" s="305"/>
      <c r="CB70" s="305"/>
      <c r="CC70" s="305"/>
      <c r="CD70" s="305"/>
      <c r="CE70" s="305"/>
      <c r="CF70" s="305"/>
      <c r="CG70" s="305"/>
      <c r="CH70" s="305"/>
      <c r="CI70" s="305"/>
      <c r="CJ70" s="305"/>
      <c r="CK70" s="305"/>
      <c r="CL70" s="305"/>
      <c r="CM70" s="305"/>
      <c r="CN70" s="305"/>
      <c r="CO70" s="305"/>
      <c r="CP70" s="305"/>
      <c r="CQ70" s="305"/>
      <c r="CR70" s="305"/>
      <c r="CS70" s="305"/>
      <c r="CT70" s="305"/>
      <c r="CU70" s="305"/>
      <c r="CV70" s="305"/>
      <c r="CW70" s="305"/>
      <c r="CX70" s="305"/>
      <c r="CY70" s="305"/>
      <c r="CZ70" s="305"/>
      <c r="DA70" s="305"/>
      <c r="DB70" s="305"/>
      <c r="DC70" s="305"/>
      <c r="DD70" s="305"/>
      <c r="DE70" s="305"/>
      <c r="DF70" s="305"/>
      <c r="DG70" s="305"/>
      <c r="DH70" s="305"/>
      <c r="DI70" s="305"/>
      <c r="DJ70" s="305"/>
      <c r="DK70" s="305"/>
      <c r="DL70" s="305"/>
      <c r="DM70" s="305"/>
      <c r="DN70" s="305"/>
      <c r="DO70" s="305"/>
      <c r="DP70" s="305"/>
      <c r="DQ70" s="305"/>
      <c r="DR70" s="305"/>
      <c r="DS70" s="305"/>
      <c r="DT70" s="305"/>
      <c r="DU70" s="305"/>
      <c r="DV70" s="305"/>
      <c r="DW70" s="305"/>
      <c r="DX70" s="305"/>
      <c r="DY70" s="305"/>
      <c r="DZ70" s="305"/>
      <c r="EA70" s="305"/>
      <c r="EB70" s="305"/>
      <c r="EC70" s="305"/>
      <c r="ED70" s="305"/>
      <c r="EE70" s="305"/>
      <c r="EF70" s="305"/>
      <c r="EG70" s="305"/>
      <c r="EH70" s="305"/>
      <c r="EI70" s="305"/>
      <c r="EJ70" s="305"/>
      <c r="EK70" s="305"/>
      <c r="EL70" s="305"/>
      <c r="EM70" s="305"/>
      <c r="EN70" s="305"/>
      <c r="EO70" s="305"/>
      <c r="EP70" s="305"/>
      <c r="EQ70" s="305"/>
      <c r="ER70" s="305"/>
      <c r="ES70" s="305"/>
      <c r="ET70" s="305"/>
      <c r="EU70" s="305"/>
      <c r="EV70" s="305"/>
      <c r="EW70" s="305"/>
      <c r="EX70" s="305"/>
      <c r="EY70" s="305"/>
      <c r="EZ70" s="305"/>
      <c r="FA70" s="305"/>
      <c r="FB70" s="305"/>
      <c r="FC70" s="305"/>
      <c r="FD70" s="305"/>
      <c r="FE70" s="305"/>
      <c r="FF70" s="305"/>
      <c r="FG70" s="305"/>
      <c r="FH70" s="305"/>
      <c r="FI70" s="305"/>
      <c r="FJ70" s="305"/>
      <c r="FK70" s="305"/>
      <c r="FL70" s="305"/>
      <c r="FM70" s="305"/>
      <c r="FN70" s="305"/>
      <c r="FO70" s="305"/>
      <c r="FP70" s="305"/>
      <c r="FQ70" s="305"/>
      <c r="FR70" s="305"/>
      <c r="FS70" s="305"/>
      <c r="FT70" s="305"/>
      <c r="FU70" s="305"/>
      <c r="FV70" s="305"/>
      <c r="FW70" s="305"/>
      <c r="FX70" s="305"/>
      <c r="FY70" s="305"/>
      <c r="FZ70" s="305"/>
      <c r="GA70" s="305"/>
      <c r="GB70" s="305"/>
      <c r="GC70" s="305"/>
      <c r="GD70" s="305"/>
      <c r="GE70" s="305"/>
      <c r="GF70" s="305"/>
      <c r="GG70" s="305"/>
      <c r="GH70" s="305"/>
      <c r="GI70" s="305"/>
      <c r="GJ70" s="305"/>
      <c r="GK70" s="305"/>
      <c r="GL70" s="305"/>
      <c r="GM70" s="305"/>
      <c r="GN70" s="305"/>
      <c r="GO70" s="305"/>
      <c r="GP70" s="305"/>
      <c r="GQ70" s="305"/>
      <c r="GR70" s="305"/>
      <c r="GS70" s="305"/>
      <c r="GT70" s="305"/>
      <c r="GU70" s="305"/>
      <c r="GV70" s="305"/>
      <c r="GW70" s="305"/>
      <c r="GX70" s="305"/>
      <c r="GY70" s="305"/>
      <c r="GZ70" s="305"/>
      <c r="HA70" s="305"/>
      <c r="HB70" s="305"/>
      <c r="HC70" s="305"/>
      <c r="HD70" s="305"/>
      <c r="HE70" s="305"/>
      <c r="HF70" s="305"/>
      <c r="HG70" s="305"/>
      <c r="HH70" s="305"/>
      <c r="HI70" s="305"/>
      <c r="HJ70" s="305"/>
      <c r="HK70" s="305"/>
      <c r="HL70" s="305"/>
      <c r="HM70" s="305"/>
      <c r="HN70" s="305"/>
      <c r="HO70" s="305"/>
      <c r="HP70" s="305"/>
      <c r="HQ70" s="305"/>
      <c r="HR70" s="305"/>
      <c r="HS70" s="305"/>
      <c r="HT70" s="305"/>
      <c r="HU70" s="305"/>
      <c r="HV70" s="305"/>
      <c r="HW70" s="305"/>
      <c r="HX70" s="305"/>
      <c r="HY70" s="305"/>
      <c r="HZ70" s="305"/>
      <c r="IA70" s="305"/>
      <c r="IB70" s="305"/>
      <c r="IC70" s="305"/>
      <c r="ID70" s="305"/>
      <c r="IE70" s="305"/>
      <c r="IF70" s="305"/>
      <c r="IG70" s="305"/>
      <c r="IH70" s="305"/>
      <c r="II70" s="305"/>
      <c r="IJ70" s="305"/>
      <c r="IK70" s="305"/>
      <c r="IL70" s="305"/>
      <c r="IM70" s="305"/>
      <c r="IN70" s="305"/>
      <c r="IO70" s="305"/>
      <c r="IP70" s="305"/>
      <c r="IQ70" s="305"/>
      <c r="IR70" s="305"/>
    </row>
    <row r="71" spans="2:252">
      <c r="B71" s="309"/>
      <c r="C71" s="305"/>
      <c r="D71" s="305"/>
      <c r="E71" s="305"/>
      <c r="F71" s="305"/>
      <c r="G71" s="305"/>
      <c r="H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5"/>
      <c r="BL71" s="305"/>
      <c r="BM71" s="305"/>
      <c r="BN71" s="305"/>
      <c r="BO71" s="305"/>
      <c r="BP71" s="305"/>
      <c r="BQ71" s="305"/>
      <c r="BR71" s="305"/>
      <c r="BS71" s="305"/>
      <c r="BT71" s="305"/>
      <c r="BU71" s="305"/>
      <c r="BV71" s="305"/>
      <c r="BW71" s="305"/>
      <c r="BX71" s="305"/>
      <c r="BY71" s="305"/>
      <c r="BZ71" s="305"/>
      <c r="CA71" s="305"/>
      <c r="CB71" s="305"/>
      <c r="CC71" s="305"/>
      <c r="CD71" s="305"/>
      <c r="CE71" s="305"/>
      <c r="CF71" s="305"/>
      <c r="CG71" s="305"/>
      <c r="CH71" s="305"/>
      <c r="CI71" s="305"/>
      <c r="CJ71" s="305"/>
      <c r="CK71" s="305"/>
      <c r="CL71" s="305"/>
      <c r="CM71" s="305"/>
      <c r="CN71" s="305"/>
      <c r="CO71" s="305"/>
      <c r="CP71" s="305"/>
      <c r="CQ71" s="305"/>
      <c r="CR71" s="305"/>
      <c r="CS71" s="305"/>
      <c r="CT71" s="305"/>
      <c r="CU71" s="305"/>
      <c r="CV71" s="305"/>
      <c r="CW71" s="305"/>
      <c r="CX71" s="305"/>
      <c r="CY71" s="305"/>
      <c r="CZ71" s="305"/>
      <c r="DA71" s="305"/>
      <c r="DB71" s="305"/>
      <c r="DC71" s="305"/>
      <c r="DD71" s="305"/>
      <c r="DE71" s="305"/>
      <c r="DF71" s="305"/>
      <c r="DG71" s="305"/>
      <c r="DH71" s="305"/>
      <c r="DI71" s="305"/>
      <c r="DJ71" s="305"/>
      <c r="DK71" s="305"/>
      <c r="DL71" s="305"/>
      <c r="DM71" s="305"/>
      <c r="DN71" s="305"/>
      <c r="DO71" s="305"/>
      <c r="DP71" s="305"/>
      <c r="DQ71" s="305"/>
      <c r="DR71" s="305"/>
      <c r="DS71" s="305"/>
      <c r="DT71" s="305"/>
      <c r="DU71" s="305"/>
      <c r="DV71" s="305"/>
      <c r="DW71" s="305"/>
      <c r="DX71" s="305"/>
      <c r="DY71" s="305"/>
      <c r="DZ71" s="305"/>
      <c r="EA71" s="305"/>
      <c r="EB71" s="305"/>
      <c r="EC71" s="305"/>
      <c r="ED71" s="305"/>
      <c r="EE71" s="305"/>
      <c r="EF71" s="305"/>
      <c r="EG71" s="305"/>
      <c r="EH71" s="305"/>
      <c r="EI71" s="305"/>
      <c r="EJ71" s="305"/>
      <c r="EK71" s="305"/>
      <c r="EL71" s="305"/>
      <c r="EM71" s="305"/>
      <c r="EN71" s="305"/>
      <c r="EO71" s="305"/>
      <c r="EP71" s="305"/>
      <c r="EQ71" s="305"/>
      <c r="ER71" s="305"/>
      <c r="ES71" s="305"/>
      <c r="ET71" s="305"/>
      <c r="EU71" s="305"/>
      <c r="EV71" s="305"/>
      <c r="EW71" s="305"/>
      <c r="EX71" s="305"/>
      <c r="EY71" s="305"/>
      <c r="EZ71" s="305"/>
      <c r="FA71" s="305"/>
      <c r="FB71" s="305"/>
      <c r="FC71" s="305"/>
      <c r="FD71" s="305"/>
      <c r="FE71" s="305"/>
      <c r="FF71" s="305"/>
      <c r="FG71" s="305"/>
      <c r="FH71" s="305"/>
      <c r="FI71" s="305"/>
      <c r="FJ71" s="305"/>
      <c r="FK71" s="305"/>
      <c r="FL71" s="305"/>
      <c r="FM71" s="305"/>
      <c r="FN71" s="305"/>
      <c r="FO71" s="305"/>
      <c r="FP71" s="305"/>
      <c r="FQ71" s="305"/>
      <c r="FR71" s="305"/>
      <c r="FS71" s="305"/>
      <c r="FT71" s="305"/>
      <c r="FU71" s="305"/>
      <c r="FV71" s="305"/>
      <c r="FW71" s="305"/>
      <c r="FX71" s="305"/>
      <c r="FY71" s="305"/>
      <c r="FZ71" s="305"/>
      <c r="GA71" s="305"/>
      <c r="GB71" s="305"/>
      <c r="GC71" s="305"/>
      <c r="GD71" s="305"/>
      <c r="GE71" s="305"/>
      <c r="GF71" s="305"/>
      <c r="GG71" s="305"/>
      <c r="GH71" s="305"/>
      <c r="GI71" s="305"/>
      <c r="GJ71" s="305"/>
      <c r="GK71" s="305"/>
      <c r="GL71" s="305"/>
      <c r="GM71" s="305"/>
      <c r="GN71" s="305"/>
      <c r="GO71" s="305"/>
      <c r="GP71" s="305"/>
      <c r="GQ71" s="305"/>
      <c r="GR71" s="305"/>
      <c r="GS71" s="305"/>
      <c r="GT71" s="305"/>
      <c r="GU71" s="305"/>
      <c r="GV71" s="305"/>
      <c r="GW71" s="305"/>
      <c r="GX71" s="305"/>
      <c r="GY71" s="305"/>
      <c r="GZ71" s="305"/>
      <c r="HA71" s="305"/>
      <c r="HB71" s="305"/>
      <c r="HC71" s="305"/>
      <c r="HD71" s="305"/>
      <c r="HE71" s="305"/>
      <c r="HF71" s="305"/>
      <c r="HG71" s="305"/>
      <c r="HH71" s="305"/>
      <c r="HI71" s="305"/>
      <c r="HJ71" s="305"/>
      <c r="HK71" s="305"/>
      <c r="HL71" s="305"/>
      <c r="HM71" s="305"/>
      <c r="HN71" s="305"/>
      <c r="HO71" s="305"/>
      <c r="HP71" s="305"/>
      <c r="HQ71" s="305"/>
      <c r="HR71" s="305"/>
      <c r="HS71" s="305"/>
      <c r="HT71" s="305"/>
      <c r="HU71" s="305"/>
      <c r="HV71" s="305"/>
      <c r="HW71" s="305"/>
      <c r="HX71" s="305"/>
      <c r="HY71" s="305"/>
      <c r="HZ71" s="305"/>
      <c r="IA71" s="305"/>
      <c r="IB71" s="305"/>
      <c r="IC71" s="305"/>
      <c r="ID71" s="305"/>
      <c r="IE71" s="305"/>
      <c r="IF71" s="305"/>
      <c r="IG71" s="305"/>
      <c r="IH71" s="305"/>
      <c r="II71" s="305"/>
      <c r="IJ71" s="305"/>
      <c r="IK71" s="305"/>
      <c r="IL71" s="305"/>
      <c r="IM71" s="305"/>
      <c r="IN71" s="305"/>
      <c r="IO71" s="305"/>
      <c r="IP71" s="305"/>
      <c r="IQ71" s="305"/>
      <c r="IR71" s="305"/>
    </row>
    <row r="72" spans="2:252">
      <c r="B72" s="309"/>
      <c r="C72" s="305"/>
      <c r="D72" s="305"/>
      <c r="E72" s="305"/>
      <c r="F72" s="305"/>
      <c r="G72" s="305"/>
      <c r="H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c r="BO72" s="305"/>
      <c r="BP72" s="305"/>
      <c r="BQ72" s="305"/>
      <c r="BR72" s="305"/>
      <c r="BS72" s="305"/>
      <c r="BT72" s="305"/>
      <c r="BU72" s="305"/>
      <c r="BV72" s="305"/>
      <c r="BW72" s="305"/>
      <c r="BX72" s="305"/>
      <c r="BY72" s="305"/>
      <c r="BZ72" s="305"/>
      <c r="CA72" s="305"/>
      <c r="CB72" s="305"/>
      <c r="CC72" s="305"/>
      <c r="CD72" s="305"/>
      <c r="CE72" s="305"/>
      <c r="CF72" s="305"/>
      <c r="CG72" s="305"/>
      <c r="CH72" s="305"/>
      <c r="CI72" s="305"/>
      <c r="CJ72" s="305"/>
      <c r="CK72" s="305"/>
      <c r="CL72" s="305"/>
      <c r="CM72" s="305"/>
      <c r="CN72" s="305"/>
      <c r="CO72" s="305"/>
      <c r="CP72" s="305"/>
      <c r="CQ72" s="305"/>
      <c r="CR72" s="305"/>
      <c r="CS72" s="305"/>
      <c r="CT72" s="305"/>
      <c r="CU72" s="305"/>
      <c r="CV72" s="305"/>
      <c r="CW72" s="305"/>
      <c r="CX72" s="305"/>
      <c r="CY72" s="305"/>
      <c r="CZ72" s="305"/>
      <c r="DA72" s="305"/>
      <c r="DB72" s="305"/>
      <c r="DC72" s="305"/>
      <c r="DD72" s="305"/>
      <c r="DE72" s="305"/>
      <c r="DF72" s="305"/>
      <c r="DG72" s="305"/>
      <c r="DH72" s="305"/>
      <c r="DI72" s="305"/>
      <c r="DJ72" s="305"/>
      <c r="DK72" s="305"/>
      <c r="DL72" s="305"/>
      <c r="DM72" s="305"/>
      <c r="DN72" s="305"/>
      <c r="DO72" s="305"/>
      <c r="DP72" s="305"/>
      <c r="DQ72" s="305"/>
      <c r="DR72" s="305"/>
      <c r="DS72" s="305"/>
      <c r="DT72" s="305"/>
      <c r="DU72" s="305"/>
      <c r="DV72" s="305"/>
      <c r="DW72" s="305"/>
      <c r="DX72" s="305"/>
      <c r="DY72" s="305"/>
      <c r="DZ72" s="305"/>
      <c r="EA72" s="305"/>
      <c r="EB72" s="305"/>
      <c r="EC72" s="305"/>
      <c r="ED72" s="305"/>
      <c r="EE72" s="305"/>
      <c r="EF72" s="305"/>
      <c r="EG72" s="305"/>
      <c r="EH72" s="305"/>
      <c r="EI72" s="305"/>
      <c r="EJ72" s="305"/>
      <c r="EK72" s="305"/>
      <c r="EL72" s="305"/>
      <c r="EM72" s="305"/>
      <c r="EN72" s="305"/>
      <c r="EO72" s="305"/>
      <c r="EP72" s="305"/>
      <c r="EQ72" s="305"/>
      <c r="ER72" s="305"/>
      <c r="ES72" s="305"/>
      <c r="ET72" s="305"/>
      <c r="EU72" s="305"/>
      <c r="EV72" s="305"/>
      <c r="EW72" s="305"/>
      <c r="EX72" s="305"/>
      <c r="EY72" s="305"/>
      <c r="EZ72" s="305"/>
      <c r="FA72" s="305"/>
      <c r="FB72" s="305"/>
      <c r="FC72" s="305"/>
      <c r="FD72" s="305"/>
      <c r="FE72" s="305"/>
      <c r="FF72" s="305"/>
      <c r="FG72" s="305"/>
      <c r="FH72" s="305"/>
      <c r="FI72" s="305"/>
      <c r="FJ72" s="305"/>
      <c r="FK72" s="305"/>
      <c r="FL72" s="305"/>
      <c r="FM72" s="305"/>
      <c r="FN72" s="305"/>
      <c r="FO72" s="305"/>
      <c r="FP72" s="305"/>
      <c r="FQ72" s="305"/>
      <c r="FR72" s="305"/>
      <c r="FS72" s="305"/>
      <c r="FT72" s="305"/>
      <c r="FU72" s="305"/>
      <c r="FV72" s="305"/>
      <c r="FW72" s="305"/>
      <c r="FX72" s="305"/>
      <c r="FY72" s="305"/>
      <c r="FZ72" s="305"/>
      <c r="GA72" s="305"/>
      <c r="GB72" s="305"/>
      <c r="GC72" s="305"/>
      <c r="GD72" s="305"/>
      <c r="GE72" s="305"/>
      <c r="GF72" s="305"/>
      <c r="GG72" s="305"/>
      <c r="GH72" s="305"/>
      <c r="GI72" s="305"/>
      <c r="GJ72" s="305"/>
      <c r="GK72" s="305"/>
      <c r="GL72" s="305"/>
      <c r="GM72" s="305"/>
      <c r="GN72" s="305"/>
      <c r="GO72" s="305"/>
      <c r="GP72" s="305"/>
      <c r="GQ72" s="305"/>
      <c r="GR72" s="305"/>
      <c r="GS72" s="305"/>
      <c r="GT72" s="305"/>
      <c r="GU72" s="305"/>
      <c r="GV72" s="305"/>
      <c r="GW72" s="305"/>
      <c r="GX72" s="305"/>
      <c r="GY72" s="305"/>
      <c r="GZ72" s="305"/>
      <c r="HA72" s="305"/>
      <c r="HB72" s="305"/>
      <c r="HC72" s="305"/>
      <c r="HD72" s="305"/>
      <c r="HE72" s="305"/>
      <c r="HF72" s="305"/>
      <c r="HG72" s="305"/>
      <c r="HH72" s="305"/>
      <c r="HI72" s="305"/>
      <c r="HJ72" s="305"/>
      <c r="HK72" s="305"/>
      <c r="HL72" s="305"/>
      <c r="HM72" s="305"/>
      <c r="HN72" s="305"/>
      <c r="HO72" s="305"/>
      <c r="HP72" s="305"/>
      <c r="HQ72" s="305"/>
      <c r="HR72" s="305"/>
      <c r="HS72" s="305"/>
      <c r="HT72" s="305"/>
      <c r="HU72" s="305"/>
      <c r="HV72" s="305"/>
      <c r="HW72" s="305"/>
      <c r="HX72" s="305"/>
      <c r="HY72" s="305"/>
      <c r="HZ72" s="305"/>
      <c r="IA72" s="305"/>
      <c r="IB72" s="305"/>
      <c r="IC72" s="305"/>
      <c r="ID72" s="305"/>
      <c r="IE72" s="305"/>
      <c r="IF72" s="305"/>
      <c r="IG72" s="305"/>
      <c r="IH72" s="305"/>
      <c r="II72" s="305"/>
      <c r="IJ72" s="305"/>
      <c r="IK72" s="305"/>
      <c r="IL72" s="305"/>
      <c r="IM72" s="305"/>
      <c r="IN72" s="305"/>
      <c r="IO72" s="305"/>
      <c r="IP72" s="305"/>
      <c r="IQ72" s="305"/>
      <c r="IR72" s="305"/>
    </row>
    <row r="73" spans="2:252">
      <c r="B73" s="309"/>
      <c r="C73" s="305"/>
      <c r="D73" s="305"/>
      <c r="E73" s="305"/>
      <c r="F73" s="305"/>
      <c r="G73" s="305"/>
      <c r="H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5"/>
      <c r="AV73" s="305"/>
      <c r="AW73" s="305"/>
      <c r="AX73" s="305"/>
      <c r="AY73" s="305"/>
      <c r="AZ73" s="305"/>
      <c r="BA73" s="305"/>
      <c r="BB73" s="305"/>
      <c r="BC73" s="305"/>
      <c r="BD73" s="305"/>
      <c r="BE73" s="305"/>
      <c r="BF73" s="305"/>
      <c r="BG73" s="305"/>
      <c r="BH73" s="305"/>
      <c r="BI73" s="305"/>
      <c r="BJ73" s="305"/>
      <c r="BK73" s="305"/>
      <c r="BL73" s="305"/>
      <c r="BM73" s="305"/>
      <c r="BN73" s="305"/>
      <c r="BO73" s="305"/>
      <c r="BP73" s="305"/>
      <c r="BQ73" s="305"/>
      <c r="BR73" s="305"/>
      <c r="BS73" s="305"/>
      <c r="BT73" s="305"/>
      <c r="BU73" s="305"/>
      <c r="BV73" s="305"/>
      <c r="BW73" s="305"/>
      <c r="BX73" s="305"/>
      <c r="BY73" s="305"/>
      <c r="BZ73" s="305"/>
      <c r="CA73" s="305"/>
      <c r="CB73" s="305"/>
      <c r="CC73" s="305"/>
      <c r="CD73" s="305"/>
      <c r="CE73" s="305"/>
      <c r="CF73" s="305"/>
      <c r="CG73" s="305"/>
      <c r="CH73" s="305"/>
      <c r="CI73" s="305"/>
      <c r="CJ73" s="305"/>
      <c r="CK73" s="305"/>
      <c r="CL73" s="305"/>
      <c r="CM73" s="305"/>
      <c r="CN73" s="305"/>
      <c r="CO73" s="305"/>
      <c r="CP73" s="305"/>
      <c r="CQ73" s="305"/>
      <c r="CR73" s="305"/>
      <c r="CS73" s="305"/>
      <c r="CT73" s="305"/>
      <c r="CU73" s="305"/>
      <c r="CV73" s="305"/>
      <c r="CW73" s="305"/>
      <c r="CX73" s="305"/>
      <c r="CY73" s="305"/>
      <c r="CZ73" s="305"/>
      <c r="DA73" s="305"/>
      <c r="DB73" s="305"/>
      <c r="DC73" s="305"/>
      <c r="DD73" s="305"/>
      <c r="DE73" s="305"/>
      <c r="DF73" s="305"/>
      <c r="DG73" s="305"/>
      <c r="DH73" s="305"/>
      <c r="DI73" s="305"/>
      <c r="DJ73" s="305"/>
      <c r="DK73" s="305"/>
      <c r="DL73" s="305"/>
      <c r="DM73" s="305"/>
      <c r="DN73" s="305"/>
      <c r="DO73" s="305"/>
      <c r="DP73" s="305"/>
      <c r="DQ73" s="305"/>
      <c r="DR73" s="305"/>
      <c r="DS73" s="305"/>
      <c r="DT73" s="305"/>
      <c r="DU73" s="305"/>
      <c r="DV73" s="305"/>
      <c r="DW73" s="305"/>
      <c r="DX73" s="305"/>
      <c r="DY73" s="305"/>
      <c r="DZ73" s="305"/>
      <c r="EA73" s="305"/>
      <c r="EB73" s="305"/>
      <c r="EC73" s="305"/>
      <c r="ED73" s="305"/>
      <c r="EE73" s="305"/>
      <c r="EF73" s="305"/>
      <c r="EG73" s="305"/>
      <c r="EH73" s="305"/>
      <c r="EI73" s="305"/>
      <c r="EJ73" s="305"/>
      <c r="EK73" s="305"/>
      <c r="EL73" s="305"/>
      <c r="EM73" s="305"/>
      <c r="EN73" s="305"/>
      <c r="EO73" s="305"/>
      <c r="EP73" s="305"/>
      <c r="EQ73" s="305"/>
      <c r="ER73" s="305"/>
      <c r="ES73" s="305"/>
      <c r="ET73" s="305"/>
      <c r="EU73" s="305"/>
      <c r="EV73" s="305"/>
      <c r="EW73" s="305"/>
      <c r="EX73" s="305"/>
      <c r="EY73" s="305"/>
      <c r="EZ73" s="305"/>
      <c r="FA73" s="305"/>
      <c r="FB73" s="305"/>
      <c r="FC73" s="305"/>
      <c r="FD73" s="305"/>
      <c r="FE73" s="305"/>
      <c r="FF73" s="305"/>
      <c r="FG73" s="305"/>
      <c r="FH73" s="305"/>
      <c r="FI73" s="305"/>
      <c r="FJ73" s="305"/>
      <c r="FK73" s="305"/>
      <c r="FL73" s="305"/>
      <c r="FM73" s="305"/>
      <c r="FN73" s="305"/>
      <c r="FO73" s="305"/>
      <c r="FP73" s="305"/>
      <c r="FQ73" s="305"/>
      <c r="FR73" s="305"/>
      <c r="FS73" s="305"/>
      <c r="FT73" s="305"/>
      <c r="FU73" s="305"/>
      <c r="FV73" s="305"/>
      <c r="FW73" s="305"/>
      <c r="FX73" s="305"/>
      <c r="FY73" s="305"/>
      <c r="FZ73" s="305"/>
      <c r="GA73" s="305"/>
      <c r="GB73" s="305"/>
      <c r="GC73" s="305"/>
      <c r="GD73" s="305"/>
      <c r="GE73" s="305"/>
      <c r="GF73" s="305"/>
      <c r="GG73" s="305"/>
      <c r="GH73" s="305"/>
      <c r="GI73" s="305"/>
      <c r="GJ73" s="305"/>
      <c r="GK73" s="305"/>
      <c r="GL73" s="305"/>
      <c r="GM73" s="305"/>
      <c r="GN73" s="305"/>
      <c r="GO73" s="305"/>
      <c r="GP73" s="305"/>
      <c r="GQ73" s="305"/>
      <c r="GR73" s="305"/>
      <c r="GS73" s="305"/>
      <c r="GT73" s="305"/>
      <c r="GU73" s="305"/>
      <c r="GV73" s="305"/>
      <c r="GW73" s="305"/>
      <c r="GX73" s="305"/>
      <c r="GY73" s="305"/>
      <c r="GZ73" s="305"/>
      <c r="HA73" s="305"/>
      <c r="HB73" s="305"/>
      <c r="HC73" s="305"/>
      <c r="HD73" s="305"/>
      <c r="HE73" s="305"/>
      <c r="HF73" s="305"/>
      <c r="HG73" s="305"/>
      <c r="HH73" s="305"/>
      <c r="HI73" s="305"/>
      <c r="HJ73" s="305"/>
      <c r="HK73" s="305"/>
      <c r="HL73" s="305"/>
      <c r="HM73" s="305"/>
      <c r="HN73" s="305"/>
      <c r="HO73" s="305"/>
      <c r="HP73" s="305"/>
      <c r="HQ73" s="305"/>
      <c r="HR73" s="305"/>
      <c r="HS73" s="305"/>
      <c r="HT73" s="305"/>
      <c r="HU73" s="305"/>
      <c r="HV73" s="305"/>
      <c r="HW73" s="305"/>
      <c r="HX73" s="305"/>
      <c r="HY73" s="305"/>
      <c r="HZ73" s="305"/>
      <c r="IA73" s="305"/>
      <c r="IB73" s="305"/>
      <c r="IC73" s="305"/>
      <c r="ID73" s="305"/>
      <c r="IE73" s="305"/>
      <c r="IF73" s="305"/>
      <c r="IG73" s="305"/>
      <c r="IH73" s="305"/>
      <c r="II73" s="305"/>
      <c r="IJ73" s="305"/>
      <c r="IK73" s="305"/>
      <c r="IL73" s="305"/>
      <c r="IM73" s="305"/>
      <c r="IN73" s="305"/>
      <c r="IO73" s="305"/>
      <c r="IP73" s="305"/>
      <c r="IQ73" s="305"/>
      <c r="IR73" s="305"/>
    </row>
    <row r="74" spans="2:252">
      <c r="B74" s="309"/>
      <c r="C74" s="305"/>
      <c r="D74" s="305"/>
      <c r="E74" s="305"/>
      <c r="F74" s="305"/>
      <c r="G74" s="305"/>
      <c r="H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305"/>
      <c r="AP74" s="305"/>
      <c r="AQ74" s="305"/>
      <c r="AR74" s="305"/>
      <c r="AS74" s="305"/>
      <c r="AT74" s="305"/>
      <c r="AU74" s="305"/>
      <c r="AV74" s="305"/>
      <c r="AW74" s="305"/>
      <c r="AX74" s="305"/>
      <c r="AY74" s="305"/>
      <c r="AZ74" s="305"/>
      <c r="BA74" s="305"/>
      <c r="BB74" s="305"/>
      <c r="BC74" s="305"/>
      <c r="BD74" s="305"/>
      <c r="BE74" s="305"/>
      <c r="BF74" s="305"/>
      <c r="BG74" s="305"/>
      <c r="BH74" s="305"/>
      <c r="BI74" s="305"/>
      <c r="BJ74" s="305"/>
      <c r="BK74" s="305"/>
      <c r="BL74" s="305"/>
      <c r="BM74" s="305"/>
      <c r="BN74" s="305"/>
      <c r="BO74" s="305"/>
      <c r="BP74" s="305"/>
      <c r="BQ74" s="305"/>
      <c r="BR74" s="305"/>
      <c r="BS74" s="305"/>
      <c r="BT74" s="305"/>
      <c r="BU74" s="305"/>
      <c r="BV74" s="305"/>
      <c r="BW74" s="305"/>
      <c r="BX74" s="305"/>
      <c r="BY74" s="305"/>
      <c r="BZ74" s="305"/>
      <c r="CA74" s="305"/>
      <c r="CB74" s="305"/>
      <c r="CC74" s="305"/>
      <c r="CD74" s="305"/>
      <c r="CE74" s="305"/>
      <c r="CF74" s="305"/>
      <c r="CG74" s="305"/>
      <c r="CH74" s="305"/>
      <c r="CI74" s="305"/>
      <c r="CJ74" s="305"/>
      <c r="CK74" s="305"/>
      <c r="CL74" s="305"/>
      <c r="CM74" s="305"/>
      <c r="CN74" s="305"/>
      <c r="CO74" s="305"/>
      <c r="CP74" s="305"/>
      <c r="CQ74" s="305"/>
      <c r="CR74" s="305"/>
      <c r="CS74" s="305"/>
      <c r="CT74" s="305"/>
      <c r="CU74" s="305"/>
      <c r="CV74" s="305"/>
      <c r="CW74" s="305"/>
      <c r="CX74" s="305"/>
      <c r="CY74" s="305"/>
      <c r="CZ74" s="305"/>
      <c r="DA74" s="305"/>
      <c r="DB74" s="305"/>
      <c r="DC74" s="305"/>
      <c r="DD74" s="305"/>
      <c r="DE74" s="305"/>
      <c r="DF74" s="305"/>
      <c r="DG74" s="305"/>
      <c r="DH74" s="305"/>
      <c r="DI74" s="305"/>
      <c r="DJ74" s="305"/>
      <c r="DK74" s="305"/>
      <c r="DL74" s="305"/>
      <c r="DM74" s="305"/>
      <c r="DN74" s="305"/>
      <c r="DO74" s="305"/>
      <c r="DP74" s="305"/>
      <c r="DQ74" s="305"/>
      <c r="DR74" s="305"/>
      <c r="DS74" s="305"/>
      <c r="DT74" s="305"/>
      <c r="DU74" s="305"/>
      <c r="DV74" s="305"/>
      <c r="DW74" s="305"/>
      <c r="DX74" s="305"/>
      <c r="DY74" s="305"/>
      <c r="DZ74" s="305"/>
      <c r="EA74" s="305"/>
      <c r="EB74" s="305"/>
      <c r="EC74" s="305"/>
      <c r="ED74" s="305"/>
      <c r="EE74" s="305"/>
      <c r="EF74" s="305"/>
      <c r="EG74" s="305"/>
      <c r="EH74" s="305"/>
      <c r="EI74" s="305"/>
      <c r="EJ74" s="305"/>
      <c r="EK74" s="305"/>
      <c r="EL74" s="305"/>
      <c r="EM74" s="305"/>
      <c r="EN74" s="305"/>
      <c r="EO74" s="305"/>
      <c r="EP74" s="305"/>
      <c r="EQ74" s="305"/>
      <c r="ER74" s="305"/>
      <c r="ES74" s="305"/>
      <c r="ET74" s="305"/>
      <c r="EU74" s="305"/>
      <c r="EV74" s="305"/>
      <c r="EW74" s="305"/>
      <c r="EX74" s="305"/>
      <c r="EY74" s="305"/>
      <c r="EZ74" s="305"/>
      <c r="FA74" s="305"/>
      <c r="FB74" s="305"/>
      <c r="FC74" s="305"/>
      <c r="FD74" s="305"/>
      <c r="FE74" s="305"/>
      <c r="FF74" s="305"/>
      <c r="FG74" s="305"/>
      <c r="FH74" s="305"/>
      <c r="FI74" s="305"/>
      <c r="FJ74" s="305"/>
      <c r="FK74" s="305"/>
      <c r="FL74" s="305"/>
      <c r="FM74" s="305"/>
      <c r="FN74" s="305"/>
      <c r="FO74" s="305"/>
      <c r="FP74" s="305"/>
      <c r="FQ74" s="305"/>
      <c r="FR74" s="305"/>
      <c r="FS74" s="305"/>
      <c r="FT74" s="305"/>
      <c r="FU74" s="305"/>
      <c r="FV74" s="305"/>
      <c r="FW74" s="305"/>
      <c r="FX74" s="305"/>
      <c r="FY74" s="305"/>
      <c r="FZ74" s="305"/>
      <c r="GA74" s="305"/>
      <c r="GB74" s="305"/>
      <c r="GC74" s="305"/>
      <c r="GD74" s="305"/>
      <c r="GE74" s="305"/>
      <c r="GF74" s="305"/>
      <c r="GG74" s="305"/>
      <c r="GH74" s="305"/>
      <c r="GI74" s="305"/>
      <c r="GJ74" s="305"/>
      <c r="GK74" s="305"/>
      <c r="GL74" s="305"/>
      <c r="GM74" s="305"/>
      <c r="GN74" s="305"/>
      <c r="GO74" s="305"/>
      <c r="GP74" s="305"/>
      <c r="GQ74" s="305"/>
      <c r="GR74" s="305"/>
      <c r="GS74" s="305"/>
      <c r="GT74" s="305"/>
      <c r="GU74" s="305"/>
      <c r="GV74" s="305"/>
      <c r="GW74" s="305"/>
      <c r="GX74" s="305"/>
      <c r="GY74" s="305"/>
      <c r="GZ74" s="305"/>
      <c r="HA74" s="305"/>
      <c r="HB74" s="305"/>
      <c r="HC74" s="305"/>
      <c r="HD74" s="305"/>
      <c r="HE74" s="305"/>
      <c r="HF74" s="305"/>
      <c r="HG74" s="305"/>
      <c r="HH74" s="305"/>
      <c r="HI74" s="305"/>
      <c r="HJ74" s="305"/>
      <c r="HK74" s="305"/>
      <c r="HL74" s="305"/>
      <c r="HM74" s="305"/>
      <c r="HN74" s="305"/>
      <c r="HO74" s="305"/>
      <c r="HP74" s="305"/>
      <c r="HQ74" s="305"/>
      <c r="HR74" s="305"/>
      <c r="HS74" s="305"/>
      <c r="HT74" s="305"/>
      <c r="HU74" s="305"/>
      <c r="HV74" s="305"/>
      <c r="HW74" s="305"/>
      <c r="HX74" s="305"/>
      <c r="HY74" s="305"/>
      <c r="HZ74" s="305"/>
      <c r="IA74" s="305"/>
      <c r="IB74" s="305"/>
      <c r="IC74" s="305"/>
      <c r="ID74" s="305"/>
      <c r="IE74" s="305"/>
      <c r="IF74" s="305"/>
      <c r="IG74" s="305"/>
      <c r="IH74" s="305"/>
      <c r="II74" s="305"/>
      <c r="IJ74" s="305"/>
      <c r="IK74" s="305"/>
      <c r="IL74" s="305"/>
      <c r="IM74" s="305"/>
      <c r="IN74" s="305"/>
      <c r="IO74" s="305"/>
      <c r="IP74" s="305"/>
      <c r="IQ74" s="305"/>
      <c r="IR74" s="305"/>
    </row>
    <row r="75" spans="2:252">
      <c r="B75" s="309"/>
      <c r="C75" s="305"/>
      <c r="D75" s="305"/>
      <c r="E75" s="305"/>
      <c r="F75" s="305"/>
      <c r="G75" s="305"/>
      <c r="H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305"/>
      <c r="AP75" s="305"/>
      <c r="AQ75" s="305"/>
      <c r="AR75" s="305"/>
      <c r="AS75" s="305"/>
      <c r="AT75" s="305"/>
      <c r="AU75" s="305"/>
      <c r="AV75" s="305"/>
      <c r="AW75" s="305"/>
      <c r="AX75" s="305"/>
      <c r="AY75" s="305"/>
      <c r="AZ75" s="305"/>
      <c r="BA75" s="305"/>
      <c r="BB75" s="305"/>
      <c r="BC75" s="305"/>
      <c r="BD75" s="305"/>
      <c r="BE75" s="305"/>
      <c r="BF75" s="305"/>
      <c r="BG75" s="305"/>
      <c r="BH75" s="305"/>
      <c r="BI75" s="305"/>
      <c r="BJ75" s="305"/>
      <c r="BK75" s="305"/>
      <c r="BL75" s="305"/>
      <c r="BM75" s="305"/>
      <c r="BN75" s="305"/>
      <c r="BO75" s="305"/>
      <c r="BP75" s="305"/>
      <c r="BQ75" s="305"/>
      <c r="BR75" s="305"/>
      <c r="BS75" s="305"/>
      <c r="BT75" s="305"/>
      <c r="BU75" s="305"/>
      <c r="BV75" s="305"/>
      <c r="BW75" s="305"/>
      <c r="BX75" s="305"/>
      <c r="BY75" s="305"/>
      <c r="BZ75" s="305"/>
      <c r="CA75" s="305"/>
      <c r="CB75" s="305"/>
      <c r="CC75" s="305"/>
      <c r="CD75" s="305"/>
      <c r="CE75" s="305"/>
      <c r="CF75" s="305"/>
      <c r="CG75" s="305"/>
      <c r="CH75" s="305"/>
      <c r="CI75" s="305"/>
      <c r="CJ75" s="305"/>
      <c r="CK75" s="305"/>
      <c r="CL75" s="305"/>
      <c r="CM75" s="305"/>
      <c r="CN75" s="305"/>
      <c r="CO75" s="305"/>
      <c r="CP75" s="305"/>
      <c r="CQ75" s="305"/>
      <c r="CR75" s="305"/>
      <c r="CS75" s="305"/>
      <c r="CT75" s="305"/>
      <c r="CU75" s="305"/>
      <c r="CV75" s="305"/>
      <c r="CW75" s="305"/>
      <c r="CX75" s="305"/>
      <c r="CY75" s="305"/>
      <c r="CZ75" s="305"/>
      <c r="DA75" s="305"/>
      <c r="DB75" s="305"/>
      <c r="DC75" s="305"/>
      <c r="DD75" s="305"/>
      <c r="DE75" s="305"/>
      <c r="DF75" s="305"/>
      <c r="DG75" s="305"/>
      <c r="DH75" s="305"/>
      <c r="DI75" s="305"/>
      <c r="DJ75" s="305"/>
      <c r="DK75" s="305"/>
      <c r="DL75" s="305"/>
      <c r="DM75" s="305"/>
      <c r="DN75" s="305"/>
      <c r="DO75" s="305"/>
      <c r="DP75" s="305"/>
      <c r="DQ75" s="305"/>
      <c r="DR75" s="305"/>
      <c r="DS75" s="305"/>
      <c r="DT75" s="305"/>
      <c r="DU75" s="305"/>
      <c r="DV75" s="305"/>
      <c r="DW75" s="305"/>
      <c r="DX75" s="305"/>
      <c r="DY75" s="305"/>
      <c r="DZ75" s="305"/>
      <c r="EA75" s="305"/>
      <c r="EB75" s="305"/>
      <c r="EC75" s="305"/>
      <c r="ED75" s="305"/>
      <c r="EE75" s="305"/>
      <c r="EF75" s="305"/>
      <c r="EG75" s="305"/>
      <c r="EH75" s="305"/>
      <c r="EI75" s="305"/>
      <c r="EJ75" s="305"/>
      <c r="EK75" s="305"/>
      <c r="EL75" s="305"/>
      <c r="EM75" s="305"/>
      <c r="EN75" s="305"/>
      <c r="EO75" s="305"/>
      <c r="EP75" s="305"/>
      <c r="EQ75" s="305"/>
      <c r="ER75" s="305"/>
      <c r="ES75" s="305"/>
      <c r="ET75" s="305"/>
      <c r="EU75" s="305"/>
      <c r="EV75" s="305"/>
      <c r="EW75" s="305"/>
      <c r="EX75" s="305"/>
      <c r="EY75" s="305"/>
      <c r="EZ75" s="305"/>
      <c r="FA75" s="305"/>
      <c r="FB75" s="305"/>
      <c r="FC75" s="305"/>
      <c r="FD75" s="305"/>
      <c r="FE75" s="305"/>
      <c r="FF75" s="305"/>
      <c r="FG75" s="305"/>
      <c r="FH75" s="305"/>
      <c r="FI75" s="305"/>
      <c r="FJ75" s="305"/>
      <c r="FK75" s="305"/>
      <c r="FL75" s="305"/>
      <c r="FM75" s="305"/>
      <c r="FN75" s="305"/>
      <c r="FO75" s="305"/>
      <c r="FP75" s="305"/>
      <c r="FQ75" s="305"/>
      <c r="FR75" s="305"/>
      <c r="FS75" s="305"/>
      <c r="FT75" s="305"/>
      <c r="FU75" s="305"/>
      <c r="FV75" s="305"/>
      <c r="FW75" s="305"/>
      <c r="FX75" s="305"/>
      <c r="FY75" s="305"/>
      <c r="FZ75" s="305"/>
      <c r="GA75" s="305"/>
      <c r="GB75" s="305"/>
      <c r="GC75" s="305"/>
      <c r="GD75" s="305"/>
      <c r="GE75" s="305"/>
      <c r="GF75" s="305"/>
      <c r="GG75" s="305"/>
      <c r="GH75" s="305"/>
      <c r="GI75" s="305"/>
      <c r="GJ75" s="305"/>
      <c r="GK75" s="305"/>
      <c r="GL75" s="305"/>
      <c r="GM75" s="305"/>
      <c r="GN75" s="305"/>
      <c r="GO75" s="305"/>
      <c r="GP75" s="305"/>
      <c r="GQ75" s="305"/>
      <c r="GR75" s="305"/>
      <c r="GS75" s="305"/>
      <c r="GT75" s="305"/>
      <c r="GU75" s="305"/>
      <c r="GV75" s="305"/>
      <c r="GW75" s="305"/>
      <c r="GX75" s="305"/>
      <c r="GY75" s="305"/>
      <c r="GZ75" s="305"/>
      <c r="HA75" s="305"/>
      <c r="HB75" s="305"/>
      <c r="HC75" s="305"/>
      <c r="HD75" s="305"/>
      <c r="HE75" s="305"/>
      <c r="HF75" s="305"/>
      <c r="HG75" s="305"/>
      <c r="HH75" s="305"/>
      <c r="HI75" s="305"/>
      <c r="HJ75" s="305"/>
      <c r="HK75" s="305"/>
      <c r="HL75" s="305"/>
      <c r="HM75" s="305"/>
      <c r="HN75" s="305"/>
      <c r="HO75" s="305"/>
      <c r="HP75" s="305"/>
      <c r="HQ75" s="305"/>
      <c r="HR75" s="305"/>
      <c r="HS75" s="305"/>
      <c r="HT75" s="305"/>
      <c r="HU75" s="305"/>
      <c r="HV75" s="305"/>
      <c r="HW75" s="305"/>
      <c r="HX75" s="305"/>
      <c r="HY75" s="305"/>
      <c r="HZ75" s="305"/>
      <c r="IA75" s="305"/>
      <c r="IB75" s="305"/>
      <c r="IC75" s="305"/>
      <c r="ID75" s="305"/>
      <c r="IE75" s="305"/>
      <c r="IF75" s="305"/>
      <c r="IG75" s="305"/>
      <c r="IH75" s="305"/>
      <c r="II75" s="305"/>
      <c r="IJ75" s="305"/>
      <c r="IK75" s="305"/>
      <c r="IL75" s="305"/>
      <c r="IM75" s="305"/>
      <c r="IN75" s="305"/>
      <c r="IO75" s="305"/>
      <c r="IP75" s="305"/>
      <c r="IQ75" s="305"/>
      <c r="IR75" s="305"/>
    </row>
    <row r="76" spans="2:252">
      <c r="B76" s="309"/>
      <c r="C76" s="305"/>
      <c r="D76" s="305"/>
      <c r="E76" s="305"/>
      <c r="F76" s="305"/>
      <c r="G76" s="305"/>
      <c r="H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05"/>
      <c r="BG76" s="305"/>
      <c r="BH76" s="305"/>
      <c r="BI76" s="305"/>
      <c r="BJ76" s="305"/>
      <c r="BK76" s="305"/>
      <c r="BL76" s="305"/>
      <c r="BM76" s="305"/>
      <c r="BN76" s="305"/>
      <c r="BO76" s="305"/>
      <c r="BP76" s="305"/>
      <c r="BQ76" s="305"/>
      <c r="BR76" s="305"/>
      <c r="BS76" s="305"/>
      <c r="BT76" s="305"/>
      <c r="BU76" s="305"/>
      <c r="BV76" s="305"/>
      <c r="BW76" s="305"/>
      <c r="BX76" s="305"/>
      <c r="BY76" s="305"/>
      <c r="BZ76" s="305"/>
      <c r="CA76" s="305"/>
      <c r="CB76" s="305"/>
      <c r="CC76" s="305"/>
      <c r="CD76" s="305"/>
      <c r="CE76" s="305"/>
      <c r="CF76" s="305"/>
      <c r="CG76" s="305"/>
      <c r="CH76" s="305"/>
      <c r="CI76" s="305"/>
      <c r="CJ76" s="305"/>
      <c r="CK76" s="305"/>
      <c r="CL76" s="305"/>
      <c r="CM76" s="305"/>
      <c r="CN76" s="305"/>
      <c r="CO76" s="305"/>
      <c r="CP76" s="305"/>
      <c r="CQ76" s="305"/>
      <c r="CR76" s="305"/>
      <c r="CS76" s="305"/>
      <c r="CT76" s="305"/>
      <c r="CU76" s="305"/>
      <c r="CV76" s="305"/>
      <c r="CW76" s="305"/>
      <c r="CX76" s="305"/>
      <c r="CY76" s="305"/>
      <c r="CZ76" s="305"/>
      <c r="DA76" s="305"/>
      <c r="DB76" s="305"/>
      <c r="DC76" s="305"/>
      <c r="DD76" s="305"/>
      <c r="DE76" s="305"/>
      <c r="DF76" s="305"/>
      <c r="DG76" s="305"/>
      <c r="DH76" s="305"/>
      <c r="DI76" s="305"/>
      <c r="DJ76" s="305"/>
      <c r="DK76" s="305"/>
      <c r="DL76" s="305"/>
      <c r="DM76" s="305"/>
      <c r="DN76" s="305"/>
      <c r="DO76" s="305"/>
      <c r="DP76" s="305"/>
      <c r="DQ76" s="305"/>
      <c r="DR76" s="305"/>
      <c r="DS76" s="305"/>
      <c r="DT76" s="305"/>
      <c r="DU76" s="305"/>
      <c r="DV76" s="305"/>
      <c r="DW76" s="305"/>
      <c r="DX76" s="305"/>
      <c r="DY76" s="305"/>
      <c r="DZ76" s="305"/>
      <c r="EA76" s="305"/>
      <c r="EB76" s="305"/>
      <c r="EC76" s="305"/>
      <c r="ED76" s="305"/>
      <c r="EE76" s="305"/>
      <c r="EF76" s="305"/>
      <c r="EG76" s="305"/>
      <c r="EH76" s="305"/>
      <c r="EI76" s="305"/>
      <c r="EJ76" s="305"/>
      <c r="EK76" s="305"/>
      <c r="EL76" s="305"/>
      <c r="EM76" s="305"/>
      <c r="EN76" s="305"/>
      <c r="EO76" s="305"/>
      <c r="EP76" s="305"/>
      <c r="EQ76" s="305"/>
      <c r="ER76" s="305"/>
      <c r="ES76" s="305"/>
      <c r="ET76" s="305"/>
      <c r="EU76" s="305"/>
      <c r="EV76" s="305"/>
      <c r="EW76" s="305"/>
      <c r="EX76" s="305"/>
      <c r="EY76" s="305"/>
      <c r="EZ76" s="305"/>
      <c r="FA76" s="305"/>
      <c r="FB76" s="305"/>
      <c r="FC76" s="305"/>
      <c r="FD76" s="305"/>
      <c r="FE76" s="305"/>
      <c r="FF76" s="305"/>
      <c r="FG76" s="305"/>
      <c r="FH76" s="305"/>
      <c r="FI76" s="305"/>
      <c r="FJ76" s="305"/>
      <c r="FK76" s="305"/>
      <c r="FL76" s="305"/>
      <c r="FM76" s="305"/>
      <c r="FN76" s="305"/>
      <c r="FO76" s="305"/>
      <c r="FP76" s="305"/>
      <c r="FQ76" s="305"/>
      <c r="FR76" s="305"/>
      <c r="FS76" s="305"/>
      <c r="FT76" s="305"/>
      <c r="FU76" s="305"/>
      <c r="FV76" s="305"/>
      <c r="FW76" s="305"/>
      <c r="FX76" s="305"/>
      <c r="FY76" s="305"/>
      <c r="FZ76" s="305"/>
      <c r="GA76" s="305"/>
      <c r="GB76" s="305"/>
      <c r="GC76" s="305"/>
      <c r="GD76" s="305"/>
      <c r="GE76" s="305"/>
      <c r="GF76" s="305"/>
      <c r="GG76" s="305"/>
      <c r="GH76" s="305"/>
      <c r="GI76" s="305"/>
      <c r="GJ76" s="305"/>
      <c r="GK76" s="305"/>
      <c r="GL76" s="305"/>
      <c r="GM76" s="305"/>
      <c r="GN76" s="305"/>
      <c r="GO76" s="305"/>
      <c r="GP76" s="305"/>
      <c r="GQ76" s="305"/>
      <c r="GR76" s="305"/>
      <c r="GS76" s="305"/>
      <c r="GT76" s="305"/>
      <c r="GU76" s="305"/>
      <c r="GV76" s="305"/>
      <c r="GW76" s="305"/>
      <c r="GX76" s="305"/>
      <c r="GY76" s="305"/>
      <c r="GZ76" s="305"/>
      <c r="HA76" s="305"/>
      <c r="HB76" s="305"/>
      <c r="HC76" s="305"/>
      <c r="HD76" s="305"/>
      <c r="HE76" s="305"/>
      <c r="HF76" s="305"/>
      <c r="HG76" s="305"/>
      <c r="HH76" s="305"/>
      <c r="HI76" s="305"/>
      <c r="HJ76" s="305"/>
      <c r="HK76" s="305"/>
      <c r="HL76" s="305"/>
      <c r="HM76" s="305"/>
      <c r="HN76" s="305"/>
      <c r="HO76" s="305"/>
      <c r="HP76" s="305"/>
      <c r="HQ76" s="305"/>
      <c r="HR76" s="305"/>
      <c r="HS76" s="305"/>
      <c r="HT76" s="305"/>
      <c r="HU76" s="305"/>
      <c r="HV76" s="305"/>
      <c r="HW76" s="305"/>
      <c r="HX76" s="305"/>
      <c r="HY76" s="305"/>
      <c r="HZ76" s="305"/>
      <c r="IA76" s="305"/>
      <c r="IB76" s="305"/>
      <c r="IC76" s="305"/>
      <c r="ID76" s="305"/>
      <c r="IE76" s="305"/>
      <c r="IF76" s="305"/>
      <c r="IG76" s="305"/>
      <c r="IH76" s="305"/>
      <c r="II76" s="305"/>
      <c r="IJ76" s="305"/>
      <c r="IK76" s="305"/>
      <c r="IL76" s="305"/>
      <c r="IM76" s="305"/>
      <c r="IN76" s="305"/>
      <c r="IO76" s="305"/>
      <c r="IP76" s="305"/>
      <c r="IQ76" s="305"/>
      <c r="IR76" s="305"/>
    </row>
    <row r="77" spans="2:252">
      <c r="B77" s="309"/>
      <c r="C77" s="305"/>
      <c r="D77" s="305"/>
      <c r="E77" s="305"/>
      <c r="F77" s="305"/>
      <c r="G77" s="305"/>
      <c r="H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5"/>
      <c r="AY77" s="305"/>
      <c r="AZ77" s="305"/>
      <c r="BA77" s="305"/>
      <c r="BB77" s="305"/>
      <c r="BC77" s="305"/>
      <c r="BD77" s="305"/>
      <c r="BE77" s="305"/>
      <c r="BF77" s="305"/>
      <c r="BG77" s="305"/>
      <c r="BH77" s="305"/>
      <c r="BI77" s="305"/>
      <c r="BJ77" s="305"/>
      <c r="BK77" s="305"/>
      <c r="BL77" s="305"/>
      <c r="BM77" s="305"/>
      <c r="BN77" s="305"/>
      <c r="BO77" s="305"/>
      <c r="BP77" s="305"/>
      <c r="BQ77" s="305"/>
      <c r="BR77" s="305"/>
      <c r="BS77" s="305"/>
      <c r="BT77" s="305"/>
      <c r="BU77" s="305"/>
      <c r="BV77" s="305"/>
      <c r="BW77" s="305"/>
      <c r="BX77" s="305"/>
      <c r="BY77" s="305"/>
      <c r="BZ77" s="305"/>
      <c r="CA77" s="305"/>
      <c r="CB77" s="305"/>
      <c r="CC77" s="305"/>
      <c r="CD77" s="305"/>
      <c r="CE77" s="305"/>
      <c r="CF77" s="305"/>
      <c r="CG77" s="305"/>
      <c r="CH77" s="305"/>
      <c r="CI77" s="305"/>
      <c r="CJ77" s="305"/>
      <c r="CK77" s="305"/>
      <c r="CL77" s="305"/>
      <c r="CM77" s="305"/>
      <c r="CN77" s="305"/>
      <c r="CO77" s="305"/>
      <c r="CP77" s="305"/>
      <c r="CQ77" s="305"/>
      <c r="CR77" s="305"/>
      <c r="CS77" s="305"/>
      <c r="CT77" s="305"/>
      <c r="CU77" s="305"/>
      <c r="CV77" s="305"/>
      <c r="CW77" s="305"/>
      <c r="CX77" s="305"/>
      <c r="CY77" s="305"/>
      <c r="CZ77" s="305"/>
      <c r="DA77" s="305"/>
      <c r="DB77" s="305"/>
      <c r="DC77" s="305"/>
      <c r="DD77" s="305"/>
      <c r="DE77" s="305"/>
      <c r="DF77" s="305"/>
      <c r="DG77" s="305"/>
      <c r="DH77" s="305"/>
      <c r="DI77" s="305"/>
      <c r="DJ77" s="305"/>
      <c r="DK77" s="305"/>
      <c r="DL77" s="305"/>
      <c r="DM77" s="305"/>
      <c r="DN77" s="305"/>
      <c r="DO77" s="305"/>
      <c r="DP77" s="305"/>
      <c r="DQ77" s="305"/>
      <c r="DR77" s="305"/>
      <c r="DS77" s="305"/>
      <c r="DT77" s="305"/>
      <c r="DU77" s="305"/>
      <c r="DV77" s="305"/>
      <c r="DW77" s="305"/>
      <c r="DX77" s="305"/>
      <c r="DY77" s="305"/>
      <c r="DZ77" s="305"/>
      <c r="EA77" s="305"/>
      <c r="EB77" s="305"/>
      <c r="EC77" s="305"/>
      <c r="ED77" s="305"/>
      <c r="EE77" s="305"/>
      <c r="EF77" s="305"/>
      <c r="EG77" s="305"/>
      <c r="EH77" s="305"/>
      <c r="EI77" s="305"/>
      <c r="EJ77" s="305"/>
      <c r="EK77" s="305"/>
      <c r="EL77" s="305"/>
      <c r="EM77" s="305"/>
      <c r="EN77" s="305"/>
      <c r="EO77" s="305"/>
      <c r="EP77" s="305"/>
      <c r="EQ77" s="305"/>
      <c r="ER77" s="305"/>
      <c r="ES77" s="305"/>
      <c r="ET77" s="305"/>
      <c r="EU77" s="305"/>
      <c r="EV77" s="305"/>
      <c r="EW77" s="305"/>
      <c r="EX77" s="305"/>
      <c r="EY77" s="305"/>
      <c r="EZ77" s="305"/>
      <c r="FA77" s="305"/>
      <c r="FB77" s="305"/>
      <c r="FC77" s="305"/>
      <c r="FD77" s="305"/>
      <c r="FE77" s="305"/>
      <c r="FF77" s="305"/>
      <c r="FG77" s="305"/>
      <c r="FH77" s="305"/>
      <c r="FI77" s="305"/>
      <c r="FJ77" s="305"/>
      <c r="FK77" s="305"/>
      <c r="FL77" s="305"/>
      <c r="FM77" s="305"/>
      <c r="FN77" s="305"/>
      <c r="FO77" s="305"/>
      <c r="FP77" s="305"/>
      <c r="FQ77" s="305"/>
      <c r="FR77" s="305"/>
      <c r="FS77" s="305"/>
      <c r="FT77" s="305"/>
      <c r="FU77" s="305"/>
      <c r="FV77" s="305"/>
      <c r="FW77" s="305"/>
      <c r="FX77" s="305"/>
      <c r="FY77" s="305"/>
      <c r="FZ77" s="305"/>
      <c r="GA77" s="305"/>
      <c r="GB77" s="305"/>
      <c r="GC77" s="305"/>
      <c r="GD77" s="305"/>
      <c r="GE77" s="305"/>
      <c r="GF77" s="305"/>
      <c r="GG77" s="305"/>
      <c r="GH77" s="305"/>
      <c r="GI77" s="305"/>
      <c r="GJ77" s="305"/>
      <c r="GK77" s="305"/>
      <c r="GL77" s="305"/>
      <c r="GM77" s="305"/>
      <c r="GN77" s="305"/>
      <c r="GO77" s="305"/>
      <c r="GP77" s="305"/>
      <c r="GQ77" s="305"/>
      <c r="GR77" s="305"/>
      <c r="GS77" s="305"/>
      <c r="GT77" s="305"/>
      <c r="GU77" s="305"/>
      <c r="GV77" s="305"/>
      <c r="GW77" s="305"/>
      <c r="GX77" s="305"/>
      <c r="GY77" s="305"/>
      <c r="GZ77" s="305"/>
      <c r="HA77" s="305"/>
      <c r="HB77" s="305"/>
      <c r="HC77" s="305"/>
      <c r="HD77" s="305"/>
      <c r="HE77" s="305"/>
      <c r="HF77" s="305"/>
      <c r="HG77" s="305"/>
      <c r="HH77" s="305"/>
      <c r="HI77" s="305"/>
      <c r="HJ77" s="305"/>
      <c r="HK77" s="305"/>
      <c r="HL77" s="305"/>
      <c r="HM77" s="305"/>
      <c r="HN77" s="305"/>
      <c r="HO77" s="305"/>
      <c r="HP77" s="305"/>
      <c r="HQ77" s="305"/>
      <c r="HR77" s="305"/>
      <c r="HS77" s="305"/>
      <c r="HT77" s="305"/>
      <c r="HU77" s="305"/>
      <c r="HV77" s="305"/>
      <c r="HW77" s="305"/>
      <c r="HX77" s="305"/>
      <c r="HY77" s="305"/>
      <c r="HZ77" s="305"/>
      <c r="IA77" s="305"/>
      <c r="IB77" s="305"/>
      <c r="IC77" s="305"/>
      <c r="ID77" s="305"/>
      <c r="IE77" s="305"/>
      <c r="IF77" s="305"/>
      <c r="IG77" s="305"/>
      <c r="IH77" s="305"/>
      <c r="II77" s="305"/>
      <c r="IJ77" s="305"/>
      <c r="IK77" s="305"/>
      <c r="IL77" s="305"/>
      <c r="IM77" s="305"/>
      <c r="IN77" s="305"/>
      <c r="IO77" s="305"/>
      <c r="IP77" s="305"/>
      <c r="IQ77" s="305"/>
      <c r="IR77" s="305"/>
    </row>
    <row r="78" spans="2:252">
      <c r="B78" s="309"/>
      <c r="C78" s="305"/>
      <c r="D78" s="305"/>
      <c r="E78" s="305"/>
      <c r="F78" s="305"/>
      <c r="G78" s="305"/>
      <c r="H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c r="BO78" s="305"/>
      <c r="BP78" s="305"/>
      <c r="BQ78" s="305"/>
      <c r="BR78" s="305"/>
      <c r="BS78" s="305"/>
      <c r="BT78" s="305"/>
      <c r="BU78" s="305"/>
      <c r="BV78" s="305"/>
      <c r="BW78" s="305"/>
      <c r="BX78" s="305"/>
      <c r="BY78" s="305"/>
      <c r="BZ78" s="305"/>
      <c r="CA78" s="305"/>
      <c r="CB78" s="305"/>
      <c r="CC78" s="305"/>
      <c r="CD78" s="305"/>
      <c r="CE78" s="305"/>
      <c r="CF78" s="305"/>
      <c r="CG78" s="305"/>
      <c r="CH78" s="305"/>
      <c r="CI78" s="305"/>
      <c r="CJ78" s="305"/>
      <c r="CK78" s="305"/>
      <c r="CL78" s="305"/>
      <c r="CM78" s="305"/>
      <c r="CN78" s="305"/>
      <c r="CO78" s="305"/>
      <c r="CP78" s="305"/>
      <c r="CQ78" s="305"/>
      <c r="CR78" s="305"/>
      <c r="CS78" s="305"/>
      <c r="CT78" s="305"/>
      <c r="CU78" s="305"/>
      <c r="CV78" s="305"/>
      <c r="CW78" s="305"/>
      <c r="CX78" s="305"/>
      <c r="CY78" s="305"/>
      <c r="CZ78" s="305"/>
      <c r="DA78" s="305"/>
      <c r="DB78" s="305"/>
      <c r="DC78" s="305"/>
      <c r="DD78" s="305"/>
      <c r="DE78" s="305"/>
      <c r="DF78" s="305"/>
      <c r="DG78" s="305"/>
      <c r="DH78" s="305"/>
      <c r="DI78" s="305"/>
      <c r="DJ78" s="305"/>
      <c r="DK78" s="305"/>
      <c r="DL78" s="305"/>
      <c r="DM78" s="305"/>
      <c r="DN78" s="305"/>
      <c r="DO78" s="305"/>
      <c r="DP78" s="305"/>
      <c r="DQ78" s="305"/>
      <c r="DR78" s="305"/>
      <c r="DS78" s="305"/>
      <c r="DT78" s="305"/>
      <c r="DU78" s="305"/>
      <c r="DV78" s="305"/>
      <c r="DW78" s="305"/>
      <c r="DX78" s="305"/>
      <c r="DY78" s="305"/>
      <c r="DZ78" s="305"/>
      <c r="EA78" s="305"/>
      <c r="EB78" s="305"/>
      <c r="EC78" s="305"/>
      <c r="ED78" s="305"/>
      <c r="EE78" s="305"/>
      <c r="EF78" s="305"/>
      <c r="EG78" s="305"/>
      <c r="EH78" s="305"/>
      <c r="EI78" s="305"/>
      <c r="EJ78" s="305"/>
      <c r="EK78" s="305"/>
      <c r="EL78" s="305"/>
      <c r="EM78" s="305"/>
      <c r="EN78" s="305"/>
      <c r="EO78" s="305"/>
      <c r="EP78" s="305"/>
      <c r="EQ78" s="305"/>
      <c r="ER78" s="305"/>
      <c r="ES78" s="305"/>
      <c r="ET78" s="305"/>
      <c r="EU78" s="305"/>
      <c r="EV78" s="305"/>
      <c r="EW78" s="305"/>
      <c r="EX78" s="305"/>
      <c r="EY78" s="305"/>
      <c r="EZ78" s="305"/>
      <c r="FA78" s="305"/>
      <c r="FB78" s="305"/>
      <c r="FC78" s="305"/>
      <c r="FD78" s="305"/>
      <c r="FE78" s="305"/>
      <c r="FF78" s="305"/>
      <c r="FG78" s="305"/>
      <c r="FH78" s="305"/>
      <c r="FI78" s="305"/>
      <c r="FJ78" s="305"/>
      <c r="FK78" s="305"/>
      <c r="FL78" s="305"/>
      <c r="FM78" s="305"/>
      <c r="FN78" s="305"/>
      <c r="FO78" s="305"/>
      <c r="FP78" s="305"/>
      <c r="FQ78" s="305"/>
      <c r="FR78" s="305"/>
      <c r="FS78" s="305"/>
      <c r="FT78" s="305"/>
      <c r="FU78" s="305"/>
      <c r="FV78" s="305"/>
      <c r="FW78" s="305"/>
      <c r="FX78" s="305"/>
      <c r="FY78" s="305"/>
      <c r="FZ78" s="305"/>
      <c r="GA78" s="305"/>
      <c r="GB78" s="305"/>
      <c r="GC78" s="305"/>
      <c r="GD78" s="305"/>
      <c r="GE78" s="305"/>
      <c r="GF78" s="305"/>
      <c r="GG78" s="305"/>
      <c r="GH78" s="305"/>
      <c r="GI78" s="305"/>
      <c r="GJ78" s="305"/>
      <c r="GK78" s="305"/>
      <c r="GL78" s="305"/>
      <c r="GM78" s="305"/>
      <c r="GN78" s="305"/>
      <c r="GO78" s="305"/>
      <c r="GP78" s="305"/>
      <c r="GQ78" s="305"/>
      <c r="GR78" s="305"/>
      <c r="GS78" s="305"/>
      <c r="GT78" s="305"/>
      <c r="GU78" s="305"/>
      <c r="GV78" s="305"/>
      <c r="GW78" s="305"/>
      <c r="GX78" s="305"/>
      <c r="GY78" s="305"/>
      <c r="GZ78" s="305"/>
      <c r="HA78" s="305"/>
      <c r="HB78" s="305"/>
      <c r="HC78" s="305"/>
      <c r="HD78" s="305"/>
      <c r="HE78" s="305"/>
      <c r="HF78" s="305"/>
      <c r="HG78" s="305"/>
      <c r="HH78" s="305"/>
      <c r="HI78" s="305"/>
      <c r="HJ78" s="305"/>
      <c r="HK78" s="305"/>
      <c r="HL78" s="305"/>
      <c r="HM78" s="305"/>
      <c r="HN78" s="305"/>
      <c r="HO78" s="305"/>
      <c r="HP78" s="305"/>
      <c r="HQ78" s="305"/>
      <c r="HR78" s="305"/>
      <c r="HS78" s="305"/>
      <c r="HT78" s="305"/>
      <c r="HU78" s="305"/>
      <c r="HV78" s="305"/>
      <c r="HW78" s="305"/>
      <c r="HX78" s="305"/>
      <c r="HY78" s="305"/>
      <c r="HZ78" s="305"/>
      <c r="IA78" s="305"/>
      <c r="IB78" s="305"/>
      <c r="IC78" s="305"/>
      <c r="ID78" s="305"/>
      <c r="IE78" s="305"/>
      <c r="IF78" s="305"/>
      <c r="IG78" s="305"/>
      <c r="IH78" s="305"/>
      <c r="II78" s="305"/>
      <c r="IJ78" s="305"/>
      <c r="IK78" s="305"/>
      <c r="IL78" s="305"/>
      <c r="IM78" s="305"/>
      <c r="IN78" s="305"/>
      <c r="IO78" s="305"/>
      <c r="IP78" s="305"/>
      <c r="IQ78" s="305"/>
      <c r="IR78" s="305"/>
    </row>
    <row r="79" spans="2:252">
      <c r="B79" s="309"/>
      <c r="C79" s="305"/>
      <c r="D79" s="305"/>
      <c r="E79" s="305"/>
      <c r="F79" s="305"/>
      <c r="G79" s="305"/>
      <c r="H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305"/>
      <c r="AO79" s="305"/>
      <c r="AP79" s="305"/>
      <c r="AQ79" s="305"/>
      <c r="AR79" s="305"/>
      <c r="AS79" s="305"/>
      <c r="AT79" s="305"/>
      <c r="AU79" s="305"/>
      <c r="AV79" s="305"/>
      <c r="AW79" s="305"/>
      <c r="AX79" s="305"/>
      <c r="AY79" s="305"/>
      <c r="AZ79" s="305"/>
      <c r="BA79" s="305"/>
      <c r="BB79" s="305"/>
      <c r="BC79" s="305"/>
      <c r="BD79" s="305"/>
      <c r="BE79" s="305"/>
      <c r="BF79" s="305"/>
      <c r="BG79" s="305"/>
      <c r="BH79" s="305"/>
      <c r="BI79" s="305"/>
      <c r="BJ79" s="305"/>
      <c r="BK79" s="305"/>
      <c r="BL79" s="305"/>
      <c r="BM79" s="305"/>
      <c r="BN79" s="305"/>
      <c r="BO79" s="305"/>
      <c r="BP79" s="305"/>
      <c r="BQ79" s="305"/>
      <c r="BR79" s="305"/>
      <c r="BS79" s="305"/>
      <c r="BT79" s="305"/>
      <c r="BU79" s="305"/>
      <c r="BV79" s="305"/>
      <c r="BW79" s="305"/>
      <c r="BX79" s="305"/>
      <c r="BY79" s="305"/>
      <c r="BZ79" s="305"/>
      <c r="CA79" s="305"/>
      <c r="CB79" s="305"/>
      <c r="CC79" s="305"/>
      <c r="CD79" s="305"/>
      <c r="CE79" s="305"/>
      <c r="CF79" s="305"/>
      <c r="CG79" s="305"/>
      <c r="CH79" s="305"/>
      <c r="CI79" s="305"/>
      <c r="CJ79" s="305"/>
      <c r="CK79" s="305"/>
      <c r="CL79" s="305"/>
      <c r="CM79" s="305"/>
      <c r="CN79" s="305"/>
      <c r="CO79" s="305"/>
      <c r="CP79" s="305"/>
      <c r="CQ79" s="305"/>
      <c r="CR79" s="305"/>
      <c r="CS79" s="305"/>
      <c r="CT79" s="305"/>
      <c r="CU79" s="305"/>
      <c r="CV79" s="305"/>
      <c r="CW79" s="305"/>
      <c r="CX79" s="305"/>
      <c r="CY79" s="305"/>
      <c r="CZ79" s="305"/>
      <c r="DA79" s="305"/>
      <c r="DB79" s="305"/>
      <c r="DC79" s="305"/>
      <c r="DD79" s="305"/>
      <c r="DE79" s="305"/>
      <c r="DF79" s="305"/>
      <c r="DG79" s="305"/>
      <c r="DH79" s="305"/>
      <c r="DI79" s="305"/>
      <c r="DJ79" s="305"/>
      <c r="DK79" s="305"/>
      <c r="DL79" s="305"/>
      <c r="DM79" s="305"/>
      <c r="DN79" s="305"/>
      <c r="DO79" s="305"/>
      <c r="DP79" s="305"/>
      <c r="DQ79" s="305"/>
      <c r="DR79" s="305"/>
      <c r="DS79" s="305"/>
      <c r="DT79" s="305"/>
      <c r="DU79" s="305"/>
      <c r="DV79" s="305"/>
      <c r="DW79" s="305"/>
      <c r="DX79" s="305"/>
      <c r="DY79" s="305"/>
      <c r="DZ79" s="305"/>
      <c r="EA79" s="305"/>
      <c r="EB79" s="305"/>
      <c r="EC79" s="305"/>
      <c r="ED79" s="305"/>
      <c r="EE79" s="305"/>
      <c r="EF79" s="305"/>
      <c r="EG79" s="305"/>
      <c r="EH79" s="305"/>
      <c r="EI79" s="305"/>
      <c r="EJ79" s="305"/>
      <c r="EK79" s="305"/>
      <c r="EL79" s="305"/>
      <c r="EM79" s="305"/>
      <c r="EN79" s="305"/>
      <c r="EO79" s="305"/>
      <c r="EP79" s="305"/>
      <c r="EQ79" s="305"/>
      <c r="ER79" s="305"/>
      <c r="ES79" s="305"/>
      <c r="ET79" s="305"/>
      <c r="EU79" s="305"/>
      <c r="EV79" s="305"/>
      <c r="EW79" s="305"/>
      <c r="EX79" s="305"/>
      <c r="EY79" s="305"/>
      <c r="EZ79" s="305"/>
      <c r="FA79" s="305"/>
      <c r="FB79" s="305"/>
      <c r="FC79" s="305"/>
      <c r="FD79" s="305"/>
      <c r="FE79" s="305"/>
      <c r="FF79" s="305"/>
      <c r="FG79" s="305"/>
      <c r="FH79" s="305"/>
      <c r="FI79" s="305"/>
      <c r="FJ79" s="305"/>
      <c r="FK79" s="305"/>
      <c r="FL79" s="305"/>
      <c r="FM79" s="305"/>
      <c r="FN79" s="305"/>
      <c r="FO79" s="305"/>
      <c r="FP79" s="305"/>
      <c r="FQ79" s="305"/>
      <c r="FR79" s="305"/>
      <c r="FS79" s="305"/>
      <c r="FT79" s="305"/>
      <c r="FU79" s="305"/>
      <c r="FV79" s="305"/>
      <c r="FW79" s="305"/>
      <c r="FX79" s="305"/>
      <c r="FY79" s="305"/>
      <c r="FZ79" s="305"/>
      <c r="GA79" s="305"/>
      <c r="GB79" s="305"/>
      <c r="GC79" s="305"/>
      <c r="GD79" s="305"/>
      <c r="GE79" s="305"/>
      <c r="GF79" s="305"/>
      <c r="GG79" s="305"/>
      <c r="GH79" s="305"/>
      <c r="GI79" s="305"/>
      <c r="GJ79" s="305"/>
      <c r="GK79" s="305"/>
      <c r="GL79" s="305"/>
      <c r="GM79" s="305"/>
      <c r="GN79" s="305"/>
      <c r="GO79" s="305"/>
      <c r="GP79" s="305"/>
      <c r="GQ79" s="305"/>
      <c r="GR79" s="305"/>
      <c r="GS79" s="305"/>
      <c r="GT79" s="305"/>
      <c r="GU79" s="305"/>
      <c r="GV79" s="305"/>
      <c r="GW79" s="305"/>
      <c r="GX79" s="305"/>
      <c r="GY79" s="305"/>
      <c r="GZ79" s="305"/>
      <c r="HA79" s="305"/>
      <c r="HB79" s="305"/>
      <c r="HC79" s="305"/>
      <c r="HD79" s="305"/>
      <c r="HE79" s="305"/>
      <c r="HF79" s="305"/>
      <c r="HG79" s="305"/>
      <c r="HH79" s="305"/>
      <c r="HI79" s="305"/>
      <c r="HJ79" s="305"/>
      <c r="HK79" s="305"/>
      <c r="HL79" s="305"/>
      <c r="HM79" s="305"/>
      <c r="HN79" s="305"/>
      <c r="HO79" s="305"/>
      <c r="HP79" s="305"/>
      <c r="HQ79" s="305"/>
      <c r="HR79" s="305"/>
      <c r="HS79" s="305"/>
      <c r="HT79" s="305"/>
      <c r="HU79" s="305"/>
      <c r="HV79" s="305"/>
      <c r="HW79" s="305"/>
      <c r="HX79" s="305"/>
      <c r="HY79" s="305"/>
      <c r="HZ79" s="305"/>
      <c r="IA79" s="305"/>
      <c r="IB79" s="305"/>
      <c r="IC79" s="305"/>
      <c r="ID79" s="305"/>
      <c r="IE79" s="305"/>
      <c r="IF79" s="305"/>
      <c r="IG79" s="305"/>
      <c r="IH79" s="305"/>
      <c r="II79" s="305"/>
      <c r="IJ79" s="305"/>
      <c r="IK79" s="305"/>
      <c r="IL79" s="305"/>
      <c r="IM79" s="305"/>
      <c r="IN79" s="305"/>
      <c r="IO79" s="305"/>
      <c r="IP79" s="305"/>
      <c r="IQ79" s="305"/>
      <c r="IR79" s="305"/>
    </row>
    <row r="80" spans="2:252">
      <c r="B80" s="309"/>
      <c r="C80" s="305"/>
      <c r="D80" s="305"/>
      <c r="E80" s="305"/>
      <c r="F80" s="305"/>
      <c r="G80" s="305"/>
      <c r="H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5"/>
      <c r="AY80" s="305"/>
      <c r="AZ80" s="305"/>
      <c r="BA80" s="305"/>
      <c r="BB80" s="305"/>
      <c r="BC80" s="305"/>
      <c r="BD80" s="305"/>
      <c r="BE80" s="305"/>
      <c r="BF80" s="305"/>
      <c r="BG80" s="305"/>
      <c r="BH80" s="305"/>
      <c r="BI80" s="305"/>
      <c r="BJ80" s="305"/>
      <c r="BK80" s="305"/>
      <c r="BL80" s="305"/>
      <c r="BM80" s="305"/>
      <c r="BN80" s="305"/>
      <c r="BO80" s="305"/>
      <c r="BP80" s="305"/>
      <c r="BQ80" s="305"/>
      <c r="BR80" s="305"/>
      <c r="BS80" s="305"/>
      <c r="BT80" s="305"/>
      <c r="BU80" s="305"/>
      <c r="BV80" s="305"/>
      <c r="BW80" s="305"/>
      <c r="BX80" s="305"/>
      <c r="BY80" s="305"/>
      <c r="BZ80" s="305"/>
      <c r="CA80" s="305"/>
      <c r="CB80" s="305"/>
      <c r="CC80" s="305"/>
      <c r="CD80" s="305"/>
      <c r="CE80" s="305"/>
      <c r="CF80" s="305"/>
      <c r="CG80" s="305"/>
      <c r="CH80" s="305"/>
      <c r="CI80" s="305"/>
      <c r="CJ80" s="305"/>
      <c r="CK80" s="305"/>
      <c r="CL80" s="305"/>
      <c r="CM80" s="305"/>
      <c r="CN80" s="305"/>
      <c r="CO80" s="305"/>
      <c r="CP80" s="305"/>
      <c r="CQ80" s="305"/>
      <c r="CR80" s="305"/>
      <c r="CS80" s="305"/>
      <c r="CT80" s="305"/>
      <c r="CU80" s="305"/>
      <c r="CV80" s="305"/>
      <c r="CW80" s="305"/>
      <c r="CX80" s="305"/>
      <c r="CY80" s="305"/>
      <c r="CZ80" s="305"/>
      <c r="DA80" s="305"/>
      <c r="DB80" s="305"/>
      <c r="DC80" s="305"/>
      <c r="DD80" s="305"/>
      <c r="DE80" s="305"/>
      <c r="DF80" s="305"/>
      <c r="DG80" s="305"/>
      <c r="DH80" s="305"/>
      <c r="DI80" s="305"/>
      <c r="DJ80" s="305"/>
      <c r="DK80" s="305"/>
      <c r="DL80" s="305"/>
      <c r="DM80" s="305"/>
      <c r="DN80" s="305"/>
      <c r="DO80" s="305"/>
      <c r="DP80" s="305"/>
      <c r="DQ80" s="305"/>
      <c r="DR80" s="305"/>
      <c r="DS80" s="305"/>
      <c r="DT80" s="305"/>
      <c r="DU80" s="305"/>
      <c r="DV80" s="305"/>
      <c r="DW80" s="305"/>
      <c r="DX80" s="305"/>
      <c r="DY80" s="305"/>
      <c r="DZ80" s="305"/>
      <c r="EA80" s="305"/>
      <c r="EB80" s="305"/>
      <c r="EC80" s="305"/>
      <c r="ED80" s="305"/>
      <c r="EE80" s="305"/>
      <c r="EF80" s="305"/>
      <c r="EG80" s="305"/>
      <c r="EH80" s="305"/>
      <c r="EI80" s="305"/>
      <c r="EJ80" s="305"/>
      <c r="EK80" s="305"/>
      <c r="EL80" s="305"/>
      <c r="EM80" s="305"/>
      <c r="EN80" s="305"/>
      <c r="EO80" s="305"/>
      <c r="EP80" s="305"/>
      <c r="EQ80" s="305"/>
      <c r="ER80" s="305"/>
      <c r="ES80" s="305"/>
      <c r="ET80" s="305"/>
      <c r="EU80" s="305"/>
      <c r="EV80" s="305"/>
      <c r="EW80" s="305"/>
      <c r="EX80" s="305"/>
      <c r="EY80" s="305"/>
      <c r="EZ80" s="305"/>
      <c r="FA80" s="305"/>
      <c r="FB80" s="305"/>
      <c r="FC80" s="305"/>
      <c r="FD80" s="305"/>
      <c r="FE80" s="305"/>
      <c r="FF80" s="305"/>
      <c r="FG80" s="305"/>
      <c r="FH80" s="305"/>
      <c r="FI80" s="305"/>
      <c r="FJ80" s="305"/>
      <c r="FK80" s="305"/>
      <c r="FL80" s="305"/>
      <c r="FM80" s="305"/>
      <c r="FN80" s="305"/>
      <c r="FO80" s="305"/>
      <c r="FP80" s="305"/>
      <c r="FQ80" s="305"/>
      <c r="FR80" s="305"/>
      <c r="FS80" s="305"/>
      <c r="FT80" s="305"/>
      <c r="FU80" s="305"/>
      <c r="FV80" s="305"/>
      <c r="FW80" s="305"/>
      <c r="FX80" s="305"/>
      <c r="FY80" s="305"/>
      <c r="FZ80" s="305"/>
      <c r="GA80" s="305"/>
      <c r="GB80" s="305"/>
      <c r="GC80" s="305"/>
      <c r="GD80" s="305"/>
      <c r="GE80" s="305"/>
      <c r="GF80" s="305"/>
      <c r="GG80" s="305"/>
      <c r="GH80" s="305"/>
      <c r="GI80" s="305"/>
      <c r="GJ80" s="305"/>
      <c r="GK80" s="305"/>
      <c r="GL80" s="305"/>
      <c r="GM80" s="305"/>
      <c r="GN80" s="305"/>
      <c r="GO80" s="305"/>
      <c r="GP80" s="305"/>
      <c r="GQ80" s="305"/>
      <c r="GR80" s="305"/>
      <c r="GS80" s="305"/>
      <c r="GT80" s="305"/>
      <c r="GU80" s="305"/>
      <c r="GV80" s="305"/>
      <c r="GW80" s="305"/>
      <c r="GX80" s="305"/>
      <c r="GY80" s="305"/>
      <c r="GZ80" s="305"/>
      <c r="HA80" s="305"/>
      <c r="HB80" s="305"/>
      <c r="HC80" s="305"/>
      <c r="HD80" s="305"/>
      <c r="HE80" s="305"/>
      <c r="HF80" s="305"/>
      <c r="HG80" s="305"/>
      <c r="HH80" s="305"/>
      <c r="HI80" s="305"/>
      <c r="HJ80" s="305"/>
      <c r="HK80" s="305"/>
      <c r="HL80" s="305"/>
      <c r="HM80" s="305"/>
      <c r="HN80" s="305"/>
      <c r="HO80" s="305"/>
      <c r="HP80" s="305"/>
      <c r="HQ80" s="305"/>
      <c r="HR80" s="305"/>
      <c r="HS80" s="305"/>
      <c r="HT80" s="305"/>
      <c r="HU80" s="305"/>
      <c r="HV80" s="305"/>
      <c r="HW80" s="305"/>
      <c r="HX80" s="305"/>
      <c r="HY80" s="305"/>
      <c r="HZ80" s="305"/>
      <c r="IA80" s="305"/>
      <c r="IB80" s="305"/>
      <c r="IC80" s="305"/>
      <c r="ID80" s="305"/>
      <c r="IE80" s="305"/>
      <c r="IF80" s="305"/>
      <c r="IG80" s="305"/>
      <c r="IH80" s="305"/>
      <c r="II80" s="305"/>
      <c r="IJ80" s="305"/>
      <c r="IK80" s="305"/>
      <c r="IL80" s="305"/>
      <c r="IM80" s="305"/>
      <c r="IN80" s="305"/>
      <c r="IO80" s="305"/>
      <c r="IP80" s="305"/>
      <c r="IQ80" s="305"/>
      <c r="IR80" s="305"/>
    </row>
    <row r="81" spans="2:252">
      <c r="B81" s="309"/>
      <c r="C81" s="305"/>
      <c r="D81" s="305"/>
      <c r="E81" s="305"/>
      <c r="F81" s="305"/>
      <c r="G81" s="305"/>
      <c r="H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5"/>
      <c r="AU81" s="305"/>
      <c r="AV81" s="305"/>
      <c r="AW81" s="305"/>
      <c r="AX81" s="305"/>
      <c r="AY81" s="305"/>
      <c r="AZ81" s="305"/>
      <c r="BA81" s="305"/>
      <c r="BB81" s="305"/>
      <c r="BC81" s="305"/>
      <c r="BD81" s="305"/>
      <c r="BE81" s="305"/>
      <c r="BF81" s="305"/>
      <c r="BG81" s="305"/>
      <c r="BH81" s="305"/>
      <c r="BI81" s="305"/>
      <c r="BJ81" s="305"/>
      <c r="BK81" s="305"/>
      <c r="BL81" s="305"/>
      <c r="BM81" s="305"/>
      <c r="BN81" s="305"/>
      <c r="BO81" s="305"/>
      <c r="BP81" s="305"/>
      <c r="BQ81" s="305"/>
      <c r="BR81" s="305"/>
      <c r="BS81" s="305"/>
      <c r="BT81" s="305"/>
      <c r="BU81" s="305"/>
      <c r="BV81" s="305"/>
      <c r="BW81" s="305"/>
      <c r="BX81" s="305"/>
      <c r="BY81" s="305"/>
      <c r="BZ81" s="305"/>
      <c r="CA81" s="305"/>
      <c r="CB81" s="305"/>
      <c r="CC81" s="305"/>
      <c r="CD81" s="305"/>
      <c r="CE81" s="305"/>
      <c r="CF81" s="305"/>
      <c r="CG81" s="305"/>
      <c r="CH81" s="305"/>
      <c r="CI81" s="305"/>
      <c r="CJ81" s="305"/>
      <c r="CK81" s="305"/>
      <c r="CL81" s="305"/>
      <c r="CM81" s="305"/>
      <c r="CN81" s="305"/>
      <c r="CO81" s="305"/>
      <c r="CP81" s="305"/>
      <c r="CQ81" s="305"/>
      <c r="CR81" s="305"/>
      <c r="CS81" s="305"/>
      <c r="CT81" s="305"/>
      <c r="CU81" s="305"/>
      <c r="CV81" s="305"/>
      <c r="CW81" s="305"/>
      <c r="CX81" s="305"/>
      <c r="CY81" s="305"/>
      <c r="CZ81" s="305"/>
      <c r="DA81" s="305"/>
      <c r="DB81" s="305"/>
      <c r="DC81" s="305"/>
      <c r="DD81" s="305"/>
      <c r="DE81" s="305"/>
      <c r="DF81" s="305"/>
      <c r="DG81" s="305"/>
      <c r="DH81" s="305"/>
      <c r="DI81" s="305"/>
      <c r="DJ81" s="305"/>
      <c r="DK81" s="305"/>
      <c r="DL81" s="305"/>
      <c r="DM81" s="305"/>
      <c r="DN81" s="305"/>
      <c r="DO81" s="305"/>
      <c r="DP81" s="305"/>
      <c r="DQ81" s="305"/>
      <c r="DR81" s="305"/>
      <c r="DS81" s="305"/>
      <c r="DT81" s="305"/>
      <c r="DU81" s="305"/>
      <c r="DV81" s="305"/>
      <c r="DW81" s="305"/>
      <c r="DX81" s="305"/>
      <c r="DY81" s="305"/>
      <c r="DZ81" s="305"/>
      <c r="EA81" s="305"/>
      <c r="EB81" s="305"/>
      <c r="EC81" s="305"/>
      <c r="ED81" s="305"/>
      <c r="EE81" s="305"/>
      <c r="EF81" s="305"/>
      <c r="EG81" s="305"/>
      <c r="EH81" s="305"/>
      <c r="EI81" s="305"/>
      <c r="EJ81" s="305"/>
      <c r="EK81" s="305"/>
      <c r="EL81" s="305"/>
      <c r="EM81" s="305"/>
      <c r="EN81" s="305"/>
      <c r="EO81" s="305"/>
      <c r="EP81" s="305"/>
      <c r="EQ81" s="305"/>
      <c r="ER81" s="305"/>
      <c r="ES81" s="305"/>
      <c r="ET81" s="305"/>
      <c r="EU81" s="305"/>
      <c r="EV81" s="305"/>
      <c r="EW81" s="305"/>
      <c r="EX81" s="305"/>
      <c r="EY81" s="305"/>
      <c r="EZ81" s="305"/>
      <c r="FA81" s="305"/>
      <c r="FB81" s="305"/>
      <c r="FC81" s="305"/>
      <c r="FD81" s="305"/>
      <c r="FE81" s="305"/>
      <c r="FF81" s="305"/>
      <c r="FG81" s="305"/>
      <c r="FH81" s="305"/>
      <c r="FI81" s="305"/>
      <c r="FJ81" s="305"/>
      <c r="FK81" s="305"/>
      <c r="FL81" s="305"/>
      <c r="FM81" s="305"/>
      <c r="FN81" s="305"/>
      <c r="FO81" s="305"/>
      <c r="FP81" s="305"/>
      <c r="FQ81" s="305"/>
      <c r="FR81" s="305"/>
      <c r="FS81" s="305"/>
      <c r="FT81" s="305"/>
      <c r="FU81" s="305"/>
      <c r="FV81" s="305"/>
      <c r="FW81" s="305"/>
      <c r="FX81" s="305"/>
      <c r="FY81" s="305"/>
      <c r="FZ81" s="305"/>
      <c r="GA81" s="305"/>
      <c r="GB81" s="305"/>
      <c r="GC81" s="305"/>
      <c r="GD81" s="305"/>
      <c r="GE81" s="305"/>
      <c r="GF81" s="305"/>
      <c r="GG81" s="305"/>
      <c r="GH81" s="305"/>
      <c r="GI81" s="305"/>
      <c r="GJ81" s="305"/>
      <c r="GK81" s="305"/>
      <c r="GL81" s="305"/>
      <c r="GM81" s="305"/>
      <c r="GN81" s="305"/>
      <c r="GO81" s="305"/>
      <c r="GP81" s="305"/>
      <c r="GQ81" s="305"/>
      <c r="GR81" s="305"/>
      <c r="GS81" s="305"/>
      <c r="GT81" s="305"/>
      <c r="GU81" s="305"/>
      <c r="GV81" s="305"/>
      <c r="GW81" s="305"/>
      <c r="GX81" s="305"/>
      <c r="GY81" s="305"/>
      <c r="GZ81" s="305"/>
      <c r="HA81" s="305"/>
      <c r="HB81" s="305"/>
      <c r="HC81" s="305"/>
      <c r="HD81" s="305"/>
      <c r="HE81" s="305"/>
      <c r="HF81" s="305"/>
      <c r="HG81" s="305"/>
      <c r="HH81" s="305"/>
      <c r="HI81" s="305"/>
      <c r="HJ81" s="305"/>
      <c r="HK81" s="305"/>
      <c r="HL81" s="305"/>
      <c r="HM81" s="305"/>
      <c r="HN81" s="305"/>
      <c r="HO81" s="305"/>
      <c r="HP81" s="305"/>
      <c r="HQ81" s="305"/>
      <c r="HR81" s="305"/>
      <c r="HS81" s="305"/>
      <c r="HT81" s="305"/>
      <c r="HU81" s="305"/>
      <c r="HV81" s="305"/>
      <c r="HW81" s="305"/>
      <c r="HX81" s="305"/>
      <c r="HY81" s="305"/>
      <c r="HZ81" s="305"/>
      <c r="IA81" s="305"/>
      <c r="IB81" s="305"/>
      <c r="IC81" s="305"/>
      <c r="ID81" s="305"/>
      <c r="IE81" s="305"/>
      <c r="IF81" s="305"/>
      <c r="IG81" s="305"/>
      <c r="IH81" s="305"/>
      <c r="II81" s="305"/>
      <c r="IJ81" s="305"/>
      <c r="IK81" s="305"/>
      <c r="IL81" s="305"/>
      <c r="IM81" s="305"/>
      <c r="IN81" s="305"/>
      <c r="IO81" s="305"/>
      <c r="IP81" s="305"/>
      <c r="IQ81" s="305"/>
      <c r="IR81" s="305"/>
    </row>
    <row r="82" spans="2:252">
      <c r="B82" s="309"/>
      <c r="C82" s="305"/>
      <c r="D82" s="305"/>
      <c r="E82" s="305"/>
      <c r="F82" s="305"/>
      <c r="G82" s="305"/>
      <c r="H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05"/>
      <c r="AY82" s="305"/>
      <c r="AZ82" s="305"/>
      <c r="BA82" s="305"/>
      <c r="BB82" s="305"/>
      <c r="BC82" s="305"/>
      <c r="BD82" s="305"/>
      <c r="BE82" s="305"/>
      <c r="BF82" s="305"/>
      <c r="BG82" s="305"/>
      <c r="BH82" s="305"/>
      <c r="BI82" s="305"/>
      <c r="BJ82" s="305"/>
      <c r="BK82" s="305"/>
      <c r="BL82" s="305"/>
      <c r="BM82" s="305"/>
      <c r="BN82" s="305"/>
      <c r="BO82" s="305"/>
      <c r="BP82" s="305"/>
      <c r="BQ82" s="305"/>
      <c r="BR82" s="305"/>
      <c r="BS82" s="305"/>
      <c r="BT82" s="305"/>
      <c r="BU82" s="305"/>
      <c r="BV82" s="305"/>
      <c r="BW82" s="305"/>
      <c r="BX82" s="305"/>
      <c r="BY82" s="305"/>
      <c r="BZ82" s="305"/>
      <c r="CA82" s="305"/>
      <c r="CB82" s="305"/>
      <c r="CC82" s="305"/>
      <c r="CD82" s="305"/>
      <c r="CE82" s="305"/>
      <c r="CF82" s="305"/>
      <c r="CG82" s="305"/>
      <c r="CH82" s="305"/>
      <c r="CI82" s="305"/>
      <c r="CJ82" s="305"/>
      <c r="CK82" s="305"/>
      <c r="CL82" s="305"/>
      <c r="CM82" s="305"/>
      <c r="CN82" s="305"/>
      <c r="CO82" s="305"/>
      <c r="CP82" s="305"/>
      <c r="CQ82" s="305"/>
      <c r="CR82" s="305"/>
      <c r="CS82" s="305"/>
      <c r="CT82" s="305"/>
      <c r="CU82" s="305"/>
      <c r="CV82" s="305"/>
      <c r="CW82" s="305"/>
      <c r="CX82" s="305"/>
      <c r="CY82" s="305"/>
      <c r="CZ82" s="305"/>
      <c r="DA82" s="305"/>
      <c r="DB82" s="305"/>
      <c r="DC82" s="305"/>
      <c r="DD82" s="305"/>
      <c r="DE82" s="305"/>
      <c r="DF82" s="305"/>
      <c r="DG82" s="305"/>
      <c r="DH82" s="305"/>
      <c r="DI82" s="305"/>
      <c r="DJ82" s="305"/>
      <c r="DK82" s="305"/>
      <c r="DL82" s="305"/>
      <c r="DM82" s="305"/>
      <c r="DN82" s="305"/>
      <c r="DO82" s="305"/>
      <c r="DP82" s="305"/>
      <c r="DQ82" s="305"/>
      <c r="DR82" s="305"/>
      <c r="DS82" s="305"/>
      <c r="DT82" s="305"/>
      <c r="DU82" s="305"/>
      <c r="DV82" s="305"/>
      <c r="DW82" s="305"/>
      <c r="DX82" s="305"/>
      <c r="DY82" s="305"/>
      <c r="DZ82" s="305"/>
      <c r="EA82" s="305"/>
      <c r="EB82" s="305"/>
      <c r="EC82" s="305"/>
      <c r="ED82" s="305"/>
      <c r="EE82" s="305"/>
      <c r="EF82" s="305"/>
      <c r="EG82" s="305"/>
      <c r="EH82" s="305"/>
      <c r="EI82" s="305"/>
      <c r="EJ82" s="305"/>
      <c r="EK82" s="305"/>
      <c r="EL82" s="305"/>
      <c r="EM82" s="305"/>
      <c r="EN82" s="305"/>
      <c r="EO82" s="305"/>
      <c r="EP82" s="305"/>
      <c r="EQ82" s="305"/>
      <c r="ER82" s="305"/>
      <c r="ES82" s="305"/>
      <c r="ET82" s="305"/>
      <c r="EU82" s="305"/>
      <c r="EV82" s="305"/>
      <c r="EW82" s="305"/>
      <c r="EX82" s="305"/>
      <c r="EY82" s="305"/>
      <c r="EZ82" s="305"/>
      <c r="FA82" s="305"/>
      <c r="FB82" s="305"/>
      <c r="FC82" s="305"/>
      <c r="FD82" s="305"/>
      <c r="FE82" s="305"/>
      <c r="FF82" s="305"/>
      <c r="FG82" s="305"/>
      <c r="FH82" s="305"/>
      <c r="FI82" s="305"/>
      <c r="FJ82" s="305"/>
      <c r="FK82" s="305"/>
      <c r="FL82" s="305"/>
      <c r="FM82" s="305"/>
      <c r="FN82" s="305"/>
      <c r="FO82" s="305"/>
      <c r="FP82" s="305"/>
      <c r="FQ82" s="305"/>
      <c r="FR82" s="305"/>
      <c r="FS82" s="305"/>
      <c r="FT82" s="305"/>
      <c r="FU82" s="305"/>
      <c r="FV82" s="305"/>
      <c r="FW82" s="305"/>
      <c r="FX82" s="305"/>
      <c r="FY82" s="305"/>
      <c r="FZ82" s="305"/>
      <c r="GA82" s="305"/>
      <c r="GB82" s="305"/>
      <c r="GC82" s="305"/>
      <c r="GD82" s="305"/>
      <c r="GE82" s="305"/>
      <c r="GF82" s="305"/>
      <c r="GG82" s="305"/>
      <c r="GH82" s="305"/>
      <c r="GI82" s="305"/>
      <c r="GJ82" s="305"/>
      <c r="GK82" s="305"/>
      <c r="GL82" s="305"/>
      <c r="GM82" s="305"/>
      <c r="GN82" s="305"/>
      <c r="GO82" s="305"/>
      <c r="GP82" s="305"/>
      <c r="GQ82" s="305"/>
      <c r="GR82" s="305"/>
      <c r="GS82" s="305"/>
      <c r="GT82" s="305"/>
      <c r="GU82" s="305"/>
      <c r="GV82" s="305"/>
      <c r="GW82" s="305"/>
      <c r="GX82" s="305"/>
      <c r="GY82" s="305"/>
      <c r="GZ82" s="305"/>
      <c r="HA82" s="305"/>
      <c r="HB82" s="305"/>
      <c r="HC82" s="305"/>
      <c r="HD82" s="305"/>
      <c r="HE82" s="305"/>
      <c r="HF82" s="305"/>
      <c r="HG82" s="305"/>
      <c r="HH82" s="305"/>
      <c r="HI82" s="305"/>
      <c r="HJ82" s="305"/>
      <c r="HK82" s="305"/>
      <c r="HL82" s="305"/>
      <c r="HM82" s="305"/>
      <c r="HN82" s="305"/>
      <c r="HO82" s="305"/>
      <c r="HP82" s="305"/>
      <c r="HQ82" s="305"/>
      <c r="HR82" s="305"/>
      <c r="HS82" s="305"/>
      <c r="HT82" s="305"/>
      <c r="HU82" s="305"/>
      <c r="HV82" s="305"/>
      <c r="HW82" s="305"/>
      <c r="HX82" s="305"/>
      <c r="HY82" s="305"/>
      <c r="HZ82" s="305"/>
      <c r="IA82" s="305"/>
      <c r="IB82" s="305"/>
      <c r="IC82" s="305"/>
      <c r="ID82" s="305"/>
      <c r="IE82" s="305"/>
      <c r="IF82" s="305"/>
      <c r="IG82" s="305"/>
      <c r="IH82" s="305"/>
      <c r="II82" s="305"/>
      <c r="IJ82" s="305"/>
      <c r="IK82" s="305"/>
      <c r="IL82" s="305"/>
      <c r="IM82" s="305"/>
      <c r="IN82" s="305"/>
      <c r="IO82" s="305"/>
      <c r="IP82" s="305"/>
      <c r="IQ82" s="305"/>
      <c r="IR82" s="305"/>
    </row>
    <row r="83" spans="2:252">
      <c r="B83" s="309"/>
      <c r="C83" s="305"/>
      <c r="D83" s="305"/>
      <c r="E83" s="305"/>
      <c r="F83" s="305"/>
      <c r="G83" s="305"/>
      <c r="H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05"/>
      <c r="AY83" s="305"/>
      <c r="AZ83" s="305"/>
      <c r="BA83" s="305"/>
      <c r="BB83" s="305"/>
      <c r="BC83" s="305"/>
      <c r="BD83" s="305"/>
      <c r="BE83" s="305"/>
      <c r="BF83" s="305"/>
      <c r="BG83" s="305"/>
      <c r="BH83" s="305"/>
      <c r="BI83" s="305"/>
      <c r="BJ83" s="305"/>
      <c r="BK83" s="305"/>
      <c r="BL83" s="305"/>
      <c r="BM83" s="305"/>
      <c r="BN83" s="305"/>
      <c r="BO83" s="305"/>
      <c r="BP83" s="305"/>
      <c r="BQ83" s="305"/>
      <c r="BR83" s="305"/>
      <c r="BS83" s="305"/>
      <c r="BT83" s="305"/>
      <c r="BU83" s="305"/>
      <c r="BV83" s="305"/>
      <c r="BW83" s="305"/>
      <c r="BX83" s="305"/>
      <c r="BY83" s="305"/>
      <c r="BZ83" s="305"/>
      <c r="CA83" s="305"/>
      <c r="CB83" s="305"/>
      <c r="CC83" s="305"/>
      <c r="CD83" s="305"/>
      <c r="CE83" s="305"/>
      <c r="CF83" s="305"/>
      <c r="CG83" s="305"/>
      <c r="CH83" s="305"/>
      <c r="CI83" s="305"/>
      <c r="CJ83" s="305"/>
      <c r="CK83" s="305"/>
      <c r="CL83" s="305"/>
      <c r="CM83" s="305"/>
      <c r="CN83" s="305"/>
      <c r="CO83" s="305"/>
      <c r="CP83" s="305"/>
      <c r="CQ83" s="305"/>
      <c r="CR83" s="305"/>
      <c r="CS83" s="305"/>
      <c r="CT83" s="305"/>
      <c r="CU83" s="305"/>
      <c r="CV83" s="305"/>
      <c r="CW83" s="305"/>
      <c r="CX83" s="305"/>
      <c r="CY83" s="305"/>
      <c r="CZ83" s="305"/>
      <c r="DA83" s="305"/>
      <c r="DB83" s="305"/>
      <c r="DC83" s="305"/>
      <c r="DD83" s="305"/>
      <c r="DE83" s="305"/>
      <c r="DF83" s="305"/>
      <c r="DG83" s="305"/>
      <c r="DH83" s="305"/>
      <c r="DI83" s="305"/>
      <c r="DJ83" s="305"/>
      <c r="DK83" s="305"/>
      <c r="DL83" s="305"/>
      <c r="DM83" s="305"/>
      <c r="DN83" s="305"/>
      <c r="DO83" s="305"/>
      <c r="DP83" s="305"/>
      <c r="DQ83" s="305"/>
      <c r="DR83" s="305"/>
      <c r="DS83" s="305"/>
      <c r="DT83" s="305"/>
      <c r="DU83" s="305"/>
      <c r="DV83" s="305"/>
      <c r="DW83" s="305"/>
      <c r="DX83" s="305"/>
      <c r="DY83" s="305"/>
      <c r="DZ83" s="305"/>
      <c r="EA83" s="305"/>
      <c r="EB83" s="305"/>
      <c r="EC83" s="305"/>
      <c r="ED83" s="305"/>
      <c r="EE83" s="305"/>
      <c r="EF83" s="305"/>
      <c r="EG83" s="305"/>
      <c r="EH83" s="305"/>
      <c r="EI83" s="305"/>
      <c r="EJ83" s="305"/>
      <c r="EK83" s="305"/>
      <c r="EL83" s="305"/>
      <c r="EM83" s="305"/>
      <c r="EN83" s="305"/>
      <c r="EO83" s="305"/>
      <c r="EP83" s="305"/>
      <c r="EQ83" s="305"/>
      <c r="ER83" s="305"/>
      <c r="ES83" s="305"/>
      <c r="ET83" s="305"/>
      <c r="EU83" s="305"/>
      <c r="EV83" s="305"/>
      <c r="EW83" s="305"/>
      <c r="EX83" s="305"/>
      <c r="EY83" s="305"/>
      <c r="EZ83" s="305"/>
      <c r="FA83" s="305"/>
      <c r="FB83" s="305"/>
      <c r="FC83" s="305"/>
      <c r="FD83" s="305"/>
      <c r="FE83" s="305"/>
      <c r="FF83" s="305"/>
      <c r="FG83" s="305"/>
      <c r="FH83" s="305"/>
      <c r="FI83" s="305"/>
      <c r="FJ83" s="305"/>
      <c r="FK83" s="305"/>
      <c r="FL83" s="305"/>
      <c r="FM83" s="305"/>
      <c r="FN83" s="305"/>
      <c r="FO83" s="305"/>
      <c r="FP83" s="305"/>
      <c r="FQ83" s="305"/>
      <c r="FR83" s="305"/>
      <c r="FS83" s="305"/>
      <c r="FT83" s="305"/>
      <c r="FU83" s="305"/>
      <c r="FV83" s="305"/>
      <c r="FW83" s="305"/>
      <c r="FX83" s="305"/>
      <c r="FY83" s="305"/>
      <c r="FZ83" s="305"/>
      <c r="GA83" s="305"/>
      <c r="GB83" s="305"/>
      <c r="GC83" s="305"/>
      <c r="GD83" s="305"/>
      <c r="GE83" s="305"/>
      <c r="GF83" s="305"/>
      <c r="GG83" s="305"/>
      <c r="GH83" s="305"/>
      <c r="GI83" s="305"/>
      <c r="GJ83" s="305"/>
      <c r="GK83" s="305"/>
      <c r="GL83" s="305"/>
      <c r="GM83" s="305"/>
      <c r="GN83" s="305"/>
      <c r="GO83" s="305"/>
      <c r="GP83" s="305"/>
      <c r="GQ83" s="305"/>
      <c r="GR83" s="305"/>
      <c r="GS83" s="305"/>
      <c r="GT83" s="305"/>
      <c r="GU83" s="305"/>
      <c r="GV83" s="305"/>
      <c r="GW83" s="305"/>
      <c r="GX83" s="305"/>
      <c r="GY83" s="305"/>
      <c r="GZ83" s="305"/>
      <c r="HA83" s="305"/>
      <c r="HB83" s="305"/>
      <c r="HC83" s="305"/>
      <c r="HD83" s="305"/>
      <c r="HE83" s="305"/>
      <c r="HF83" s="305"/>
      <c r="HG83" s="305"/>
      <c r="HH83" s="305"/>
      <c r="HI83" s="305"/>
      <c r="HJ83" s="305"/>
      <c r="HK83" s="305"/>
      <c r="HL83" s="305"/>
      <c r="HM83" s="305"/>
      <c r="HN83" s="305"/>
      <c r="HO83" s="305"/>
      <c r="HP83" s="305"/>
      <c r="HQ83" s="305"/>
      <c r="HR83" s="305"/>
      <c r="HS83" s="305"/>
      <c r="HT83" s="305"/>
      <c r="HU83" s="305"/>
      <c r="HV83" s="305"/>
      <c r="HW83" s="305"/>
      <c r="HX83" s="305"/>
      <c r="HY83" s="305"/>
      <c r="HZ83" s="305"/>
      <c r="IA83" s="305"/>
      <c r="IB83" s="305"/>
      <c r="IC83" s="305"/>
      <c r="ID83" s="305"/>
      <c r="IE83" s="305"/>
      <c r="IF83" s="305"/>
      <c r="IG83" s="305"/>
      <c r="IH83" s="305"/>
      <c r="II83" s="305"/>
      <c r="IJ83" s="305"/>
      <c r="IK83" s="305"/>
      <c r="IL83" s="305"/>
      <c r="IM83" s="305"/>
      <c r="IN83" s="305"/>
      <c r="IO83" s="305"/>
      <c r="IP83" s="305"/>
      <c r="IQ83" s="305"/>
      <c r="IR83" s="305"/>
    </row>
    <row r="84" spans="2:252">
      <c r="B84" s="309"/>
      <c r="C84" s="305"/>
      <c r="D84" s="305"/>
      <c r="E84" s="305"/>
      <c r="F84" s="305"/>
      <c r="G84" s="305"/>
      <c r="H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5"/>
      <c r="AY84" s="305"/>
      <c r="AZ84" s="305"/>
      <c r="BA84" s="305"/>
      <c r="BB84" s="305"/>
      <c r="BC84" s="305"/>
      <c r="BD84" s="305"/>
      <c r="BE84" s="305"/>
      <c r="BF84" s="305"/>
      <c r="BG84" s="305"/>
      <c r="BH84" s="305"/>
      <c r="BI84" s="305"/>
      <c r="BJ84" s="305"/>
      <c r="BK84" s="305"/>
      <c r="BL84" s="305"/>
      <c r="BM84" s="305"/>
      <c r="BN84" s="305"/>
      <c r="BO84" s="305"/>
      <c r="BP84" s="305"/>
      <c r="BQ84" s="305"/>
      <c r="BR84" s="305"/>
      <c r="BS84" s="305"/>
      <c r="BT84" s="305"/>
      <c r="BU84" s="305"/>
      <c r="BV84" s="305"/>
      <c r="BW84" s="305"/>
      <c r="BX84" s="305"/>
      <c r="BY84" s="305"/>
      <c r="BZ84" s="305"/>
      <c r="CA84" s="305"/>
      <c r="CB84" s="305"/>
      <c r="CC84" s="305"/>
      <c r="CD84" s="305"/>
      <c r="CE84" s="305"/>
      <c r="CF84" s="305"/>
      <c r="CG84" s="305"/>
      <c r="CH84" s="305"/>
      <c r="CI84" s="305"/>
      <c r="CJ84" s="305"/>
      <c r="CK84" s="305"/>
      <c r="CL84" s="305"/>
      <c r="CM84" s="305"/>
      <c r="CN84" s="305"/>
      <c r="CO84" s="305"/>
      <c r="CP84" s="305"/>
      <c r="CQ84" s="305"/>
      <c r="CR84" s="305"/>
      <c r="CS84" s="305"/>
      <c r="CT84" s="305"/>
      <c r="CU84" s="305"/>
      <c r="CV84" s="305"/>
      <c r="CW84" s="305"/>
      <c r="CX84" s="305"/>
      <c r="CY84" s="305"/>
      <c r="CZ84" s="305"/>
      <c r="DA84" s="305"/>
      <c r="DB84" s="305"/>
      <c r="DC84" s="305"/>
      <c r="DD84" s="305"/>
      <c r="DE84" s="305"/>
      <c r="DF84" s="305"/>
      <c r="DG84" s="305"/>
      <c r="DH84" s="305"/>
      <c r="DI84" s="305"/>
      <c r="DJ84" s="305"/>
      <c r="DK84" s="305"/>
      <c r="DL84" s="305"/>
      <c r="DM84" s="305"/>
      <c r="DN84" s="305"/>
      <c r="DO84" s="305"/>
      <c r="DP84" s="305"/>
      <c r="DQ84" s="305"/>
      <c r="DR84" s="305"/>
      <c r="DS84" s="305"/>
      <c r="DT84" s="305"/>
      <c r="DU84" s="305"/>
      <c r="DV84" s="305"/>
      <c r="DW84" s="305"/>
      <c r="DX84" s="305"/>
      <c r="DY84" s="305"/>
      <c r="DZ84" s="305"/>
      <c r="EA84" s="305"/>
      <c r="EB84" s="305"/>
      <c r="EC84" s="305"/>
      <c r="ED84" s="305"/>
      <c r="EE84" s="305"/>
      <c r="EF84" s="305"/>
      <c r="EG84" s="305"/>
      <c r="EH84" s="305"/>
      <c r="EI84" s="305"/>
      <c r="EJ84" s="305"/>
      <c r="EK84" s="305"/>
      <c r="EL84" s="305"/>
      <c r="EM84" s="305"/>
      <c r="EN84" s="305"/>
      <c r="EO84" s="305"/>
      <c r="EP84" s="305"/>
      <c r="EQ84" s="305"/>
      <c r="ER84" s="305"/>
      <c r="ES84" s="305"/>
      <c r="ET84" s="305"/>
      <c r="EU84" s="305"/>
      <c r="EV84" s="305"/>
      <c r="EW84" s="305"/>
      <c r="EX84" s="305"/>
      <c r="EY84" s="305"/>
      <c r="EZ84" s="305"/>
      <c r="FA84" s="305"/>
      <c r="FB84" s="305"/>
      <c r="FC84" s="305"/>
      <c r="FD84" s="305"/>
      <c r="FE84" s="305"/>
      <c r="FF84" s="305"/>
      <c r="FG84" s="305"/>
      <c r="FH84" s="305"/>
      <c r="FI84" s="305"/>
      <c r="FJ84" s="305"/>
      <c r="FK84" s="305"/>
      <c r="FL84" s="305"/>
      <c r="FM84" s="305"/>
      <c r="FN84" s="305"/>
      <c r="FO84" s="305"/>
      <c r="FP84" s="305"/>
      <c r="FQ84" s="305"/>
      <c r="FR84" s="305"/>
      <c r="FS84" s="305"/>
      <c r="FT84" s="305"/>
      <c r="FU84" s="305"/>
      <c r="FV84" s="305"/>
      <c r="FW84" s="305"/>
      <c r="FX84" s="305"/>
      <c r="FY84" s="305"/>
      <c r="FZ84" s="305"/>
      <c r="GA84" s="305"/>
      <c r="GB84" s="305"/>
      <c r="GC84" s="305"/>
      <c r="GD84" s="305"/>
      <c r="GE84" s="305"/>
      <c r="GF84" s="305"/>
      <c r="GG84" s="305"/>
      <c r="GH84" s="305"/>
      <c r="GI84" s="305"/>
      <c r="GJ84" s="305"/>
      <c r="GK84" s="305"/>
      <c r="GL84" s="305"/>
      <c r="GM84" s="305"/>
      <c r="GN84" s="305"/>
      <c r="GO84" s="305"/>
      <c r="GP84" s="305"/>
      <c r="GQ84" s="305"/>
      <c r="GR84" s="305"/>
      <c r="GS84" s="305"/>
      <c r="GT84" s="305"/>
      <c r="GU84" s="305"/>
      <c r="GV84" s="305"/>
      <c r="GW84" s="305"/>
      <c r="GX84" s="305"/>
      <c r="GY84" s="305"/>
      <c r="GZ84" s="305"/>
      <c r="HA84" s="305"/>
      <c r="HB84" s="305"/>
      <c r="HC84" s="305"/>
      <c r="HD84" s="305"/>
      <c r="HE84" s="305"/>
      <c r="HF84" s="305"/>
      <c r="HG84" s="305"/>
      <c r="HH84" s="305"/>
      <c r="HI84" s="305"/>
      <c r="HJ84" s="305"/>
      <c r="HK84" s="305"/>
      <c r="HL84" s="305"/>
      <c r="HM84" s="305"/>
      <c r="HN84" s="305"/>
      <c r="HO84" s="305"/>
      <c r="HP84" s="305"/>
      <c r="HQ84" s="305"/>
      <c r="HR84" s="305"/>
      <c r="HS84" s="305"/>
      <c r="HT84" s="305"/>
      <c r="HU84" s="305"/>
      <c r="HV84" s="305"/>
      <c r="HW84" s="305"/>
      <c r="HX84" s="305"/>
      <c r="HY84" s="305"/>
      <c r="HZ84" s="305"/>
      <c r="IA84" s="305"/>
      <c r="IB84" s="305"/>
      <c r="IC84" s="305"/>
      <c r="ID84" s="305"/>
      <c r="IE84" s="305"/>
      <c r="IF84" s="305"/>
      <c r="IG84" s="305"/>
      <c r="IH84" s="305"/>
      <c r="II84" s="305"/>
      <c r="IJ84" s="305"/>
      <c r="IK84" s="305"/>
      <c r="IL84" s="305"/>
      <c r="IM84" s="305"/>
      <c r="IN84" s="305"/>
      <c r="IO84" s="305"/>
      <c r="IP84" s="305"/>
      <c r="IQ84" s="305"/>
      <c r="IR84" s="305"/>
    </row>
    <row r="85" spans="2:252">
      <c r="B85" s="309"/>
      <c r="C85" s="305"/>
      <c r="D85" s="305"/>
      <c r="E85" s="305"/>
      <c r="F85" s="305"/>
      <c r="G85" s="305"/>
      <c r="H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5"/>
      <c r="AR85" s="305"/>
      <c r="AS85" s="305"/>
      <c r="AT85" s="305"/>
      <c r="AU85" s="305"/>
      <c r="AV85" s="305"/>
      <c r="AW85" s="305"/>
      <c r="AX85" s="305"/>
      <c r="AY85" s="305"/>
      <c r="AZ85" s="305"/>
      <c r="BA85" s="305"/>
      <c r="BB85" s="305"/>
      <c r="BC85" s="305"/>
      <c r="BD85" s="305"/>
      <c r="BE85" s="305"/>
      <c r="BF85" s="305"/>
      <c r="BG85" s="305"/>
      <c r="BH85" s="305"/>
      <c r="BI85" s="305"/>
      <c r="BJ85" s="305"/>
      <c r="BK85" s="305"/>
      <c r="BL85" s="305"/>
      <c r="BM85" s="305"/>
      <c r="BN85" s="305"/>
      <c r="BO85" s="305"/>
      <c r="BP85" s="305"/>
      <c r="BQ85" s="305"/>
      <c r="BR85" s="305"/>
      <c r="BS85" s="305"/>
      <c r="BT85" s="305"/>
      <c r="BU85" s="305"/>
      <c r="BV85" s="305"/>
      <c r="BW85" s="305"/>
      <c r="BX85" s="305"/>
      <c r="BY85" s="305"/>
      <c r="BZ85" s="305"/>
      <c r="CA85" s="305"/>
      <c r="CB85" s="305"/>
      <c r="CC85" s="305"/>
      <c r="CD85" s="305"/>
      <c r="CE85" s="305"/>
      <c r="CF85" s="305"/>
      <c r="CG85" s="305"/>
      <c r="CH85" s="305"/>
      <c r="CI85" s="305"/>
      <c r="CJ85" s="305"/>
      <c r="CK85" s="305"/>
      <c r="CL85" s="305"/>
      <c r="CM85" s="305"/>
      <c r="CN85" s="305"/>
      <c r="CO85" s="305"/>
      <c r="CP85" s="305"/>
      <c r="CQ85" s="305"/>
      <c r="CR85" s="305"/>
      <c r="CS85" s="305"/>
      <c r="CT85" s="305"/>
      <c r="CU85" s="305"/>
      <c r="CV85" s="305"/>
      <c r="CW85" s="305"/>
      <c r="CX85" s="305"/>
      <c r="CY85" s="305"/>
      <c r="CZ85" s="305"/>
      <c r="DA85" s="305"/>
      <c r="DB85" s="305"/>
      <c r="DC85" s="305"/>
      <c r="DD85" s="305"/>
      <c r="DE85" s="305"/>
      <c r="DF85" s="305"/>
      <c r="DG85" s="305"/>
      <c r="DH85" s="305"/>
      <c r="DI85" s="305"/>
      <c r="DJ85" s="305"/>
      <c r="DK85" s="305"/>
      <c r="DL85" s="305"/>
      <c r="DM85" s="305"/>
      <c r="DN85" s="305"/>
      <c r="DO85" s="305"/>
      <c r="DP85" s="305"/>
      <c r="DQ85" s="305"/>
      <c r="DR85" s="305"/>
      <c r="DS85" s="305"/>
      <c r="DT85" s="305"/>
      <c r="DU85" s="305"/>
      <c r="DV85" s="305"/>
      <c r="DW85" s="305"/>
      <c r="DX85" s="305"/>
      <c r="DY85" s="305"/>
      <c r="DZ85" s="305"/>
      <c r="EA85" s="305"/>
      <c r="EB85" s="305"/>
      <c r="EC85" s="305"/>
      <c r="ED85" s="305"/>
      <c r="EE85" s="305"/>
      <c r="EF85" s="305"/>
      <c r="EG85" s="305"/>
      <c r="EH85" s="305"/>
      <c r="EI85" s="305"/>
      <c r="EJ85" s="305"/>
      <c r="EK85" s="305"/>
      <c r="EL85" s="305"/>
      <c r="EM85" s="305"/>
      <c r="EN85" s="305"/>
      <c r="EO85" s="305"/>
      <c r="EP85" s="305"/>
      <c r="EQ85" s="305"/>
      <c r="ER85" s="305"/>
      <c r="ES85" s="305"/>
      <c r="ET85" s="305"/>
      <c r="EU85" s="305"/>
      <c r="EV85" s="305"/>
      <c r="EW85" s="305"/>
      <c r="EX85" s="305"/>
      <c r="EY85" s="305"/>
      <c r="EZ85" s="305"/>
      <c r="FA85" s="305"/>
      <c r="FB85" s="305"/>
      <c r="FC85" s="305"/>
      <c r="FD85" s="305"/>
      <c r="FE85" s="305"/>
      <c r="FF85" s="305"/>
      <c r="FG85" s="305"/>
      <c r="FH85" s="305"/>
      <c r="FI85" s="305"/>
      <c r="FJ85" s="305"/>
      <c r="FK85" s="305"/>
      <c r="FL85" s="305"/>
      <c r="FM85" s="305"/>
      <c r="FN85" s="305"/>
      <c r="FO85" s="305"/>
      <c r="FP85" s="305"/>
      <c r="FQ85" s="305"/>
      <c r="FR85" s="305"/>
      <c r="FS85" s="305"/>
      <c r="FT85" s="305"/>
      <c r="FU85" s="305"/>
      <c r="FV85" s="305"/>
      <c r="FW85" s="305"/>
      <c r="FX85" s="305"/>
      <c r="FY85" s="305"/>
      <c r="FZ85" s="305"/>
      <c r="GA85" s="305"/>
      <c r="GB85" s="305"/>
      <c r="GC85" s="305"/>
      <c r="GD85" s="305"/>
      <c r="GE85" s="305"/>
      <c r="GF85" s="305"/>
      <c r="GG85" s="305"/>
      <c r="GH85" s="305"/>
      <c r="GI85" s="305"/>
      <c r="GJ85" s="305"/>
      <c r="GK85" s="305"/>
      <c r="GL85" s="305"/>
      <c r="GM85" s="305"/>
      <c r="GN85" s="305"/>
      <c r="GO85" s="305"/>
      <c r="GP85" s="305"/>
      <c r="GQ85" s="305"/>
      <c r="GR85" s="305"/>
      <c r="GS85" s="305"/>
      <c r="GT85" s="305"/>
      <c r="GU85" s="305"/>
      <c r="GV85" s="305"/>
      <c r="GW85" s="305"/>
      <c r="GX85" s="305"/>
      <c r="GY85" s="305"/>
      <c r="GZ85" s="305"/>
      <c r="HA85" s="305"/>
      <c r="HB85" s="305"/>
      <c r="HC85" s="305"/>
      <c r="HD85" s="305"/>
      <c r="HE85" s="305"/>
      <c r="HF85" s="305"/>
      <c r="HG85" s="305"/>
      <c r="HH85" s="305"/>
      <c r="HI85" s="305"/>
      <c r="HJ85" s="305"/>
      <c r="HK85" s="305"/>
      <c r="HL85" s="305"/>
      <c r="HM85" s="305"/>
      <c r="HN85" s="305"/>
      <c r="HO85" s="305"/>
      <c r="HP85" s="305"/>
      <c r="HQ85" s="305"/>
      <c r="HR85" s="305"/>
      <c r="HS85" s="305"/>
      <c r="HT85" s="305"/>
      <c r="HU85" s="305"/>
      <c r="HV85" s="305"/>
      <c r="HW85" s="305"/>
      <c r="HX85" s="305"/>
      <c r="HY85" s="305"/>
      <c r="HZ85" s="305"/>
      <c r="IA85" s="305"/>
      <c r="IB85" s="305"/>
      <c r="IC85" s="305"/>
      <c r="ID85" s="305"/>
      <c r="IE85" s="305"/>
      <c r="IF85" s="305"/>
      <c r="IG85" s="305"/>
      <c r="IH85" s="305"/>
      <c r="II85" s="305"/>
      <c r="IJ85" s="305"/>
      <c r="IK85" s="305"/>
      <c r="IL85" s="305"/>
      <c r="IM85" s="305"/>
      <c r="IN85" s="305"/>
      <c r="IO85" s="305"/>
      <c r="IP85" s="305"/>
      <c r="IQ85" s="305"/>
      <c r="IR85" s="305"/>
    </row>
    <row r="86" spans="2:252">
      <c r="B86" s="309"/>
      <c r="C86" s="305"/>
      <c r="D86" s="305"/>
      <c r="E86" s="305"/>
      <c r="F86" s="305"/>
      <c r="G86" s="305"/>
      <c r="H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305"/>
      <c r="AP86" s="305"/>
      <c r="AQ86" s="305"/>
      <c r="AR86" s="305"/>
      <c r="AS86" s="305"/>
      <c r="AT86" s="305"/>
      <c r="AU86" s="305"/>
      <c r="AV86" s="305"/>
      <c r="AW86" s="305"/>
      <c r="AX86" s="305"/>
      <c r="AY86" s="305"/>
      <c r="AZ86" s="305"/>
      <c r="BA86" s="305"/>
      <c r="BB86" s="305"/>
      <c r="BC86" s="305"/>
      <c r="BD86" s="305"/>
      <c r="BE86" s="305"/>
      <c r="BF86" s="305"/>
      <c r="BG86" s="305"/>
      <c r="BH86" s="305"/>
      <c r="BI86" s="305"/>
      <c r="BJ86" s="305"/>
      <c r="BK86" s="305"/>
      <c r="BL86" s="305"/>
      <c r="BM86" s="305"/>
      <c r="BN86" s="305"/>
      <c r="BO86" s="305"/>
      <c r="BP86" s="305"/>
      <c r="BQ86" s="305"/>
      <c r="BR86" s="305"/>
      <c r="BS86" s="305"/>
      <c r="BT86" s="305"/>
      <c r="BU86" s="305"/>
      <c r="BV86" s="305"/>
      <c r="BW86" s="305"/>
      <c r="BX86" s="305"/>
      <c r="BY86" s="305"/>
      <c r="BZ86" s="305"/>
      <c r="CA86" s="305"/>
      <c r="CB86" s="305"/>
      <c r="CC86" s="305"/>
      <c r="CD86" s="305"/>
      <c r="CE86" s="305"/>
      <c r="CF86" s="305"/>
      <c r="CG86" s="305"/>
      <c r="CH86" s="305"/>
      <c r="CI86" s="305"/>
      <c r="CJ86" s="305"/>
      <c r="CK86" s="305"/>
      <c r="CL86" s="305"/>
      <c r="CM86" s="305"/>
      <c r="CN86" s="305"/>
      <c r="CO86" s="305"/>
      <c r="CP86" s="305"/>
      <c r="CQ86" s="305"/>
      <c r="CR86" s="305"/>
      <c r="CS86" s="305"/>
      <c r="CT86" s="305"/>
      <c r="CU86" s="305"/>
      <c r="CV86" s="305"/>
      <c r="CW86" s="305"/>
      <c r="CX86" s="305"/>
      <c r="CY86" s="305"/>
      <c r="CZ86" s="305"/>
      <c r="DA86" s="305"/>
      <c r="DB86" s="305"/>
      <c r="DC86" s="305"/>
      <c r="DD86" s="305"/>
      <c r="DE86" s="305"/>
      <c r="DF86" s="305"/>
      <c r="DG86" s="305"/>
      <c r="DH86" s="305"/>
      <c r="DI86" s="305"/>
      <c r="DJ86" s="305"/>
      <c r="DK86" s="305"/>
      <c r="DL86" s="305"/>
      <c r="DM86" s="305"/>
      <c r="DN86" s="305"/>
      <c r="DO86" s="305"/>
      <c r="DP86" s="305"/>
      <c r="DQ86" s="305"/>
      <c r="DR86" s="305"/>
      <c r="DS86" s="305"/>
      <c r="DT86" s="305"/>
      <c r="DU86" s="305"/>
      <c r="DV86" s="305"/>
      <c r="DW86" s="305"/>
      <c r="DX86" s="305"/>
      <c r="DY86" s="305"/>
      <c r="DZ86" s="305"/>
      <c r="EA86" s="305"/>
      <c r="EB86" s="305"/>
      <c r="EC86" s="305"/>
      <c r="ED86" s="305"/>
      <c r="EE86" s="305"/>
      <c r="EF86" s="305"/>
      <c r="EG86" s="305"/>
      <c r="EH86" s="305"/>
      <c r="EI86" s="305"/>
      <c r="EJ86" s="305"/>
      <c r="EK86" s="305"/>
      <c r="EL86" s="305"/>
      <c r="EM86" s="305"/>
      <c r="EN86" s="305"/>
      <c r="EO86" s="305"/>
      <c r="EP86" s="305"/>
      <c r="EQ86" s="305"/>
      <c r="ER86" s="305"/>
      <c r="ES86" s="305"/>
      <c r="ET86" s="305"/>
      <c r="EU86" s="305"/>
      <c r="EV86" s="305"/>
      <c r="EW86" s="305"/>
      <c r="EX86" s="305"/>
      <c r="EY86" s="305"/>
      <c r="EZ86" s="305"/>
      <c r="FA86" s="305"/>
      <c r="FB86" s="305"/>
      <c r="FC86" s="305"/>
      <c r="FD86" s="305"/>
      <c r="FE86" s="305"/>
      <c r="FF86" s="305"/>
      <c r="FG86" s="305"/>
      <c r="FH86" s="305"/>
      <c r="FI86" s="305"/>
      <c r="FJ86" s="305"/>
      <c r="FK86" s="305"/>
      <c r="FL86" s="305"/>
      <c r="FM86" s="305"/>
      <c r="FN86" s="305"/>
      <c r="FO86" s="305"/>
      <c r="FP86" s="305"/>
      <c r="FQ86" s="305"/>
      <c r="FR86" s="305"/>
      <c r="FS86" s="305"/>
      <c r="FT86" s="305"/>
      <c r="FU86" s="305"/>
      <c r="FV86" s="305"/>
      <c r="FW86" s="305"/>
      <c r="FX86" s="305"/>
      <c r="FY86" s="305"/>
      <c r="FZ86" s="305"/>
      <c r="GA86" s="305"/>
      <c r="GB86" s="305"/>
      <c r="GC86" s="305"/>
      <c r="GD86" s="305"/>
      <c r="GE86" s="305"/>
      <c r="GF86" s="305"/>
      <c r="GG86" s="305"/>
      <c r="GH86" s="305"/>
      <c r="GI86" s="305"/>
      <c r="GJ86" s="305"/>
      <c r="GK86" s="305"/>
      <c r="GL86" s="305"/>
      <c r="GM86" s="305"/>
      <c r="GN86" s="305"/>
      <c r="GO86" s="305"/>
      <c r="GP86" s="305"/>
      <c r="GQ86" s="305"/>
      <c r="GR86" s="305"/>
      <c r="GS86" s="305"/>
      <c r="GT86" s="305"/>
      <c r="GU86" s="305"/>
      <c r="GV86" s="305"/>
      <c r="GW86" s="305"/>
      <c r="GX86" s="305"/>
      <c r="GY86" s="305"/>
      <c r="GZ86" s="305"/>
      <c r="HA86" s="305"/>
      <c r="HB86" s="305"/>
      <c r="HC86" s="305"/>
      <c r="HD86" s="305"/>
      <c r="HE86" s="305"/>
      <c r="HF86" s="305"/>
      <c r="HG86" s="305"/>
      <c r="HH86" s="305"/>
      <c r="HI86" s="305"/>
      <c r="HJ86" s="305"/>
      <c r="HK86" s="305"/>
      <c r="HL86" s="305"/>
      <c r="HM86" s="305"/>
      <c r="HN86" s="305"/>
      <c r="HO86" s="305"/>
      <c r="HP86" s="305"/>
      <c r="HQ86" s="305"/>
      <c r="HR86" s="305"/>
      <c r="HS86" s="305"/>
      <c r="HT86" s="305"/>
      <c r="HU86" s="305"/>
      <c r="HV86" s="305"/>
      <c r="HW86" s="305"/>
      <c r="HX86" s="305"/>
      <c r="HY86" s="305"/>
      <c r="HZ86" s="305"/>
      <c r="IA86" s="305"/>
      <c r="IB86" s="305"/>
      <c r="IC86" s="305"/>
      <c r="ID86" s="305"/>
      <c r="IE86" s="305"/>
      <c r="IF86" s="305"/>
      <c r="IG86" s="305"/>
      <c r="IH86" s="305"/>
      <c r="II86" s="305"/>
      <c r="IJ86" s="305"/>
      <c r="IK86" s="305"/>
      <c r="IL86" s="305"/>
      <c r="IM86" s="305"/>
      <c r="IN86" s="305"/>
      <c r="IO86" s="305"/>
      <c r="IP86" s="305"/>
      <c r="IQ86" s="305"/>
      <c r="IR86" s="305"/>
    </row>
    <row r="87" spans="2:252">
      <c r="B87" s="309"/>
      <c r="C87" s="305"/>
      <c r="D87" s="305"/>
      <c r="E87" s="305"/>
      <c r="F87" s="305"/>
      <c r="G87" s="305"/>
      <c r="H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5"/>
      <c r="AZ87" s="305"/>
      <c r="BA87" s="305"/>
      <c r="BB87" s="305"/>
      <c r="BC87" s="305"/>
      <c r="BD87" s="305"/>
      <c r="BE87" s="305"/>
      <c r="BF87" s="305"/>
      <c r="BG87" s="305"/>
      <c r="BH87" s="305"/>
      <c r="BI87" s="305"/>
      <c r="BJ87" s="305"/>
      <c r="BK87" s="305"/>
      <c r="BL87" s="305"/>
      <c r="BM87" s="305"/>
      <c r="BN87" s="305"/>
      <c r="BO87" s="305"/>
      <c r="BP87" s="305"/>
      <c r="BQ87" s="305"/>
      <c r="BR87" s="305"/>
      <c r="BS87" s="305"/>
      <c r="BT87" s="305"/>
      <c r="BU87" s="305"/>
      <c r="BV87" s="305"/>
      <c r="BW87" s="305"/>
      <c r="BX87" s="305"/>
      <c r="BY87" s="305"/>
      <c r="BZ87" s="305"/>
      <c r="CA87" s="305"/>
      <c r="CB87" s="305"/>
      <c r="CC87" s="305"/>
      <c r="CD87" s="305"/>
      <c r="CE87" s="305"/>
      <c r="CF87" s="305"/>
      <c r="CG87" s="305"/>
      <c r="CH87" s="305"/>
      <c r="CI87" s="305"/>
      <c r="CJ87" s="305"/>
      <c r="CK87" s="305"/>
      <c r="CL87" s="305"/>
      <c r="CM87" s="305"/>
      <c r="CN87" s="305"/>
      <c r="CO87" s="305"/>
      <c r="CP87" s="305"/>
      <c r="CQ87" s="305"/>
      <c r="CR87" s="305"/>
      <c r="CS87" s="305"/>
      <c r="CT87" s="305"/>
      <c r="CU87" s="305"/>
      <c r="CV87" s="305"/>
      <c r="CW87" s="305"/>
      <c r="CX87" s="305"/>
      <c r="CY87" s="305"/>
      <c r="CZ87" s="305"/>
      <c r="DA87" s="305"/>
      <c r="DB87" s="305"/>
      <c r="DC87" s="305"/>
      <c r="DD87" s="305"/>
      <c r="DE87" s="305"/>
      <c r="DF87" s="305"/>
      <c r="DG87" s="305"/>
      <c r="DH87" s="305"/>
      <c r="DI87" s="305"/>
      <c r="DJ87" s="305"/>
      <c r="DK87" s="305"/>
      <c r="DL87" s="305"/>
      <c r="DM87" s="305"/>
      <c r="DN87" s="305"/>
      <c r="DO87" s="305"/>
      <c r="DP87" s="305"/>
      <c r="DQ87" s="305"/>
      <c r="DR87" s="305"/>
      <c r="DS87" s="305"/>
      <c r="DT87" s="305"/>
      <c r="DU87" s="305"/>
      <c r="DV87" s="305"/>
      <c r="DW87" s="305"/>
      <c r="DX87" s="305"/>
      <c r="DY87" s="305"/>
      <c r="DZ87" s="305"/>
      <c r="EA87" s="305"/>
      <c r="EB87" s="305"/>
      <c r="EC87" s="305"/>
      <c r="ED87" s="305"/>
      <c r="EE87" s="305"/>
      <c r="EF87" s="305"/>
      <c r="EG87" s="305"/>
      <c r="EH87" s="305"/>
      <c r="EI87" s="305"/>
      <c r="EJ87" s="305"/>
      <c r="EK87" s="305"/>
      <c r="EL87" s="305"/>
      <c r="EM87" s="305"/>
      <c r="EN87" s="305"/>
      <c r="EO87" s="305"/>
      <c r="EP87" s="305"/>
      <c r="EQ87" s="305"/>
      <c r="ER87" s="305"/>
      <c r="ES87" s="305"/>
      <c r="ET87" s="305"/>
      <c r="EU87" s="305"/>
      <c r="EV87" s="305"/>
      <c r="EW87" s="305"/>
      <c r="EX87" s="305"/>
      <c r="EY87" s="305"/>
      <c r="EZ87" s="305"/>
      <c r="FA87" s="305"/>
      <c r="FB87" s="305"/>
      <c r="FC87" s="305"/>
      <c r="FD87" s="305"/>
      <c r="FE87" s="305"/>
      <c r="FF87" s="305"/>
      <c r="FG87" s="305"/>
      <c r="FH87" s="305"/>
      <c r="FI87" s="305"/>
      <c r="FJ87" s="305"/>
      <c r="FK87" s="305"/>
      <c r="FL87" s="305"/>
      <c r="FM87" s="305"/>
      <c r="FN87" s="305"/>
      <c r="FO87" s="305"/>
      <c r="FP87" s="305"/>
      <c r="FQ87" s="305"/>
      <c r="FR87" s="305"/>
      <c r="FS87" s="305"/>
      <c r="FT87" s="305"/>
      <c r="FU87" s="305"/>
      <c r="FV87" s="305"/>
      <c r="FW87" s="305"/>
      <c r="FX87" s="305"/>
      <c r="FY87" s="305"/>
      <c r="FZ87" s="305"/>
      <c r="GA87" s="305"/>
      <c r="GB87" s="305"/>
      <c r="GC87" s="305"/>
      <c r="GD87" s="305"/>
      <c r="GE87" s="305"/>
      <c r="GF87" s="305"/>
      <c r="GG87" s="305"/>
      <c r="GH87" s="305"/>
      <c r="GI87" s="305"/>
      <c r="GJ87" s="305"/>
      <c r="GK87" s="305"/>
      <c r="GL87" s="305"/>
      <c r="GM87" s="305"/>
      <c r="GN87" s="305"/>
      <c r="GO87" s="305"/>
      <c r="GP87" s="305"/>
      <c r="GQ87" s="305"/>
      <c r="GR87" s="305"/>
      <c r="GS87" s="305"/>
      <c r="GT87" s="305"/>
      <c r="GU87" s="305"/>
      <c r="GV87" s="305"/>
      <c r="GW87" s="305"/>
      <c r="GX87" s="305"/>
      <c r="GY87" s="305"/>
      <c r="GZ87" s="305"/>
      <c r="HA87" s="305"/>
      <c r="HB87" s="305"/>
      <c r="HC87" s="305"/>
      <c r="HD87" s="305"/>
      <c r="HE87" s="305"/>
      <c r="HF87" s="305"/>
      <c r="HG87" s="305"/>
      <c r="HH87" s="305"/>
      <c r="HI87" s="305"/>
      <c r="HJ87" s="305"/>
      <c r="HK87" s="305"/>
      <c r="HL87" s="305"/>
      <c r="HM87" s="305"/>
      <c r="HN87" s="305"/>
      <c r="HO87" s="305"/>
      <c r="HP87" s="305"/>
      <c r="HQ87" s="305"/>
      <c r="HR87" s="305"/>
      <c r="HS87" s="305"/>
      <c r="HT87" s="305"/>
      <c r="HU87" s="305"/>
      <c r="HV87" s="305"/>
      <c r="HW87" s="305"/>
      <c r="HX87" s="305"/>
      <c r="HY87" s="305"/>
      <c r="HZ87" s="305"/>
      <c r="IA87" s="305"/>
      <c r="IB87" s="305"/>
      <c r="IC87" s="305"/>
      <c r="ID87" s="305"/>
      <c r="IE87" s="305"/>
      <c r="IF87" s="305"/>
      <c r="IG87" s="305"/>
      <c r="IH87" s="305"/>
      <c r="II87" s="305"/>
      <c r="IJ87" s="305"/>
      <c r="IK87" s="305"/>
      <c r="IL87" s="305"/>
      <c r="IM87" s="305"/>
      <c r="IN87" s="305"/>
      <c r="IO87" s="305"/>
      <c r="IP87" s="305"/>
      <c r="IQ87" s="305"/>
      <c r="IR87" s="305"/>
    </row>
    <row r="88" spans="2:252">
      <c r="B88" s="309"/>
      <c r="C88" s="305"/>
      <c r="D88" s="305"/>
      <c r="E88" s="305"/>
      <c r="F88" s="305"/>
      <c r="G88" s="305"/>
      <c r="H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305"/>
      <c r="BB88" s="305"/>
      <c r="BC88" s="305"/>
      <c r="BD88" s="305"/>
      <c r="BE88" s="305"/>
      <c r="BF88" s="305"/>
      <c r="BG88" s="305"/>
      <c r="BH88" s="305"/>
      <c r="BI88" s="305"/>
      <c r="BJ88" s="305"/>
      <c r="BK88" s="305"/>
      <c r="BL88" s="305"/>
      <c r="BM88" s="305"/>
      <c r="BN88" s="305"/>
      <c r="BO88" s="305"/>
      <c r="BP88" s="305"/>
      <c r="BQ88" s="305"/>
      <c r="BR88" s="305"/>
      <c r="BS88" s="305"/>
      <c r="BT88" s="305"/>
      <c r="BU88" s="305"/>
      <c r="BV88" s="305"/>
      <c r="BW88" s="305"/>
      <c r="BX88" s="305"/>
      <c r="BY88" s="305"/>
      <c r="BZ88" s="305"/>
      <c r="CA88" s="305"/>
      <c r="CB88" s="305"/>
      <c r="CC88" s="305"/>
      <c r="CD88" s="305"/>
      <c r="CE88" s="305"/>
      <c r="CF88" s="305"/>
      <c r="CG88" s="305"/>
      <c r="CH88" s="305"/>
      <c r="CI88" s="305"/>
      <c r="CJ88" s="305"/>
      <c r="CK88" s="305"/>
      <c r="CL88" s="305"/>
      <c r="CM88" s="305"/>
      <c r="CN88" s="305"/>
      <c r="CO88" s="305"/>
      <c r="CP88" s="305"/>
      <c r="CQ88" s="305"/>
      <c r="CR88" s="305"/>
      <c r="CS88" s="305"/>
      <c r="CT88" s="305"/>
      <c r="CU88" s="305"/>
      <c r="CV88" s="305"/>
      <c r="CW88" s="305"/>
      <c r="CX88" s="305"/>
      <c r="CY88" s="305"/>
      <c r="CZ88" s="305"/>
      <c r="DA88" s="305"/>
      <c r="DB88" s="305"/>
      <c r="DC88" s="305"/>
      <c r="DD88" s="305"/>
      <c r="DE88" s="305"/>
      <c r="DF88" s="305"/>
      <c r="DG88" s="305"/>
      <c r="DH88" s="305"/>
      <c r="DI88" s="305"/>
      <c r="DJ88" s="305"/>
      <c r="DK88" s="305"/>
      <c r="DL88" s="305"/>
      <c r="DM88" s="305"/>
      <c r="DN88" s="305"/>
      <c r="DO88" s="305"/>
      <c r="DP88" s="305"/>
      <c r="DQ88" s="305"/>
      <c r="DR88" s="305"/>
      <c r="DS88" s="305"/>
      <c r="DT88" s="305"/>
      <c r="DU88" s="305"/>
      <c r="DV88" s="305"/>
      <c r="DW88" s="305"/>
      <c r="DX88" s="305"/>
      <c r="DY88" s="305"/>
      <c r="DZ88" s="305"/>
      <c r="EA88" s="305"/>
      <c r="EB88" s="305"/>
      <c r="EC88" s="305"/>
      <c r="ED88" s="305"/>
      <c r="EE88" s="305"/>
      <c r="EF88" s="305"/>
      <c r="EG88" s="305"/>
      <c r="EH88" s="305"/>
      <c r="EI88" s="305"/>
      <c r="EJ88" s="305"/>
      <c r="EK88" s="305"/>
      <c r="EL88" s="305"/>
      <c r="EM88" s="305"/>
      <c r="EN88" s="305"/>
      <c r="EO88" s="305"/>
      <c r="EP88" s="305"/>
      <c r="EQ88" s="305"/>
      <c r="ER88" s="305"/>
      <c r="ES88" s="305"/>
      <c r="ET88" s="305"/>
      <c r="EU88" s="305"/>
      <c r="EV88" s="305"/>
      <c r="EW88" s="305"/>
      <c r="EX88" s="305"/>
      <c r="EY88" s="305"/>
      <c r="EZ88" s="305"/>
      <c r="FA88" s="305"/>
      <c r="FB88" s="305"/>
      <c r="FC88" s="305"/>
      <c r="FD88" s="305"/>
      <c r="FE88" s="305"/>
      <c r="FF88" s="305"/>
      <c r="FG88" s="305"/>
      <c r="FH88" s="305"/>
      <c r="FI88" s="305"/>
      <c r="FJ88" s="305"/>
      <c r="FK88" s="305"/>
      <c r="FL88" s="305"/>
      <c r="FM88" s="305"/>
      <c r="FN88" s="305"/>
      <c r="FO88" s="305"/>
      <c r="FP88" s="305"/>
      <c r="FQ88" s="305"/>
      <c r="FR88" s="305"/>
      <c r="FS88" s="305"/>
      <c r="FT88" s="305"/>
      <c r="FU88" s="305"/>
      <c r="FV88" s="305"/>
      <c r="FW88" s="305"/>
      <c r="FX88" s="305"/>
      <c r="FY88" s="305"/>
      <c r="FZ88" s="305"/>
      <c r="GA88" s="305"/>
      <c r="GB88" s="305"/>
      <c r="GC88" s="305"/>
      <c r="GD88" s="305"/>
      <c r="GE88" s="305"/>
      <c r="GF88" s="305"/>
      <c r="GG88" s="305"/>
      <c r="GH88" s="305"/>
      <c r="GI88" s="305"/>
      <c r="GJ88" s="305"/>
      <c r="GK88" s="305"/>
      <c r="GL88" s="305"/>
      <c r="GM88" s="305"/>
      <c r="GN88" s="305"/>
      <c r="GO88" s="305"/>
      <c r="GP88" s="305"/>
      <c r="GQ88" s="305"/>
      <c r="GR88" s="305"/>
      <c r="GS88" s="305"/>
      <c r="GT88" s="305"/>
      <c r="GU88" s="305"/>
      <c r="GV88" s="305"/>
      <c r="GW88" s="305"/>
      <c r="GX88" s="305"/>
      <c r="GY88" s="305"/>
      <c r="GZ88" s="305"/>
      <c r="HA88" s="305"/>
      <c r="HB88" s="305"/>
      <c r="HC88" s="305"/>
      <c r="HD88" s="305"/>
      <c r="HE88" s="305"/>
      <c r="HF88" s="305"/>
      <c r="HG88" s="305"/>
      <c r="HH88" s="305"/>
      <c r="HI88" s="305"/>
      <c r="HJ88" s="305"/>
      <c r="HK88" s="305"/>
      <c r="HL88" s="305"/>
      <c r="HM88" s="305"/>
      <c r="HN88" s="305"/>
      <c r="HO88" s="305"/>
      <c r="HP88" s="305"/>
      <c r="HQ88" s="305"/>
      <c r="HR88" s="305"/>
      <c r="HS88" s="305"/>
      <c r="HT88" s="305"/>
      <c r="HU88" s="305"/>
      <c r="HV88" s="305"/>
      <c r="HW88" s="305"/>
      <c r="HX88" s="305"/>
      <c r="HY88" s="305"/>
      <c r="HZ88" s="305"/>
      <c r="IA88" s="305"/>
      <c r="IB88" s="305"/>
      <c r="IC88" s="305"/>
      <c r="ID88" s="305"/>
      <c r="IE88" s="305"/>
      <c r="IF88" s="305"/>
      <c r="IG88" s="305"/>
      <c r="IH88" s="305"/>
      <c r="II88" s="305"/>
      <c r="IJ88" s="305"/>
      <c r="IK88" s="305"/>
      <c r="IL88" s="305"/>
      <c r="IM88" s="305"/>
      <c r="IN88" s="305"/>
      <c r="IO88" s="305"/>
      <c r="IP88" s="305"/>
      <c r="IQ88" s="305"/>
      <c r="IR88" s="305"/>
    </row>
    <row r="89" spans="2:252">
      <c r="B89" s="309"/>
      <c r="C89" s="305"/>
      <c r="D89" s="305"/>
      <c r="E89" s="305"/>
      <c r="F89" s="305"/>
      <c r="G89" s="305"/>
      <c r="H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5"/>
      <c r="BR89" s="305"/>
      <c r="BS89" s="305"/>
      <c r="BT89" s="305"/>
      <c r="BU89" s="305"/>
      <c r="BV89" s="305"/>
      <c r="BW89" s="305"/>
      <c r="BX89" s="305"/>
      <c r="BY89" s="305"/>
      <c r="BZ89" s="305"/>
      <c r="CA89" s="305"/>
      <c r="CB89" s="305"/>
      <c r="CC89" s="305"/>
      <c r="CD89" s="305"/>
      <c r="CE89" s="305"/>
      <c r="CF89" s="305"/>
      <c r="CG89" s="305"/>
      <c r="CH89" s="305"/>
      <c r="CI89" s="305"/>
      <c r="CJ89" s="305"/>
      <c r="CK89" s="305"/>
      <c r="CL89" s="305"/>
      <c r="CM89" s="305"/>
      <c r="CN89" s="305"/>
      <c r="CO89" s="305"/>
      <c r="CP89" s="305"/>
      <c r="CQ89" s="305"/>
      <c r="CR89" s="305"/>
      <c r="CS89" s="305"/>
      <c r="CT89" s="305"/>
      <c r="CU89" s="305"/>
      <c r="CV89" s="305"/>
      <c r="CW89" s="305"/>
      <c r="CX89" s="305"/>
      <c r="CY89" s="305"/>
      <c r="CZ89" s="305"/>
      <c r="DA89" s="305"/>
      <c r="DB89" s="305"/>
      <c r="DC89" s="305"/>
      <c r="DD89" s="305"/>
      <c r="DE89" s="305"/>
      <c r="DF89" s="305"/>
      <c r="DG89" s="305"/>
      <c r="DH89" s="305"/>
      <c r="DI89" s="305"/>
      <c r="DJ89" s="305"/>
      <c r="DK89" s="305"/>
      <c r="DL89" s="305"/>
      <c r="DM89" s="305"/>
      <c r="DN89" s="305"/>
      <c r="DO89" s="305"/>
      <c r="DP89" s="305"/>
      <c r="DQ89" s="305"/>
      <c r="DR89" s="305"/>
      <c r="DS89" s="305"/>
      <c r="DT89" s="305"/>
      <c r="DU89" s="305"/>
      <c r="DV89" s="305"/>
      <c r="DW89" s="305"/>
      <c r="DX89" s="305"/>
      <c r="DY89" s="305"/>
      <c r="DZ89" s="305"/>
      <c r="EA89" s="305"/>
      <c r="EB89" s="305"/>
      <c r="EC89" s="305"/>
      <c r="ED89" s="305"/>
      <c r="EE89" s="305"/>
      <c r="EF89" s="305"/>
      <c r="EG89" s="305"/>
      <c r="EH89" s="305"/>
      <c r="EI89" s="305"/>
      <c r="EJ89" s="305"/>
      <c r="EK89" s="305"/>
      <c r="EL89" s="305"/>
      <c r="EM89" s="305"/>
      <c r="EN89" s="305"/>
      <c r="EO89" s="305"/>
      <c r="EP89" s="305"/>
      <c r="EQ89" s="305"/>
      <c r="ER89" s="305"/>
      <c r="ES89" s="305"/>
      <c r="ET89" s="305"/>
      <c r="EU89" s="305"/>
      <c r="EV89" s="305"/>
      <c r="EW89" s="305"/>
      <c r="EX89" s="305"/>
      <c r="EY89" s="305"/>
      <c r="EZ89" s="305"/>
      <c r="FA89" s="305"/>
      <c r="FB89" s="305"/>
      <c r="FC89" s="305"/>
      <c r="FD89" s="305"/>
      <c r="FE89" s="305"/>
      <c r="FF89" s="305"/>
      <c r="FG89" s="305"/>
      <c r="FH89" s="305"/>
      <c r="FI89" s="305"/>
      <c r="FJ89" s="305"/>
      <c r="FK89" s="305"/>
      <c r="FL89" s="305"/>
      <c r="FM89" s="305"/>
      <c r="FN89" s="305"/>
      <c r="FO89" s="305"/>
      <c r="FP89" s="305"/>
      <c r="FQ89" s="305"/>
      <c r="FR89" s="305"/>
      <c r="FS89" s="305"/>
      <c r="FT89" s="305"/>
      <c r="FU89" s="305"/>
      <c r="FV89" s="305"/>
      <c r="FW89" s="305"/>
      <c r="FX89" s="305"/>
      <c r="FY89" s="305"/>
      <c r="FZ89" s="305"/>
      <c r="GA89" s="305"/>
      <c r="GB89" s="305"/>
      <c r="GC89" s="305"/>
      <c r="GD89" s="305"/>
      <c r="GE89" s="305"/>
      <c r="GF89" s="305"/>
      <c r="GG89" s="305"/>
      <c r="GH89" s="305"/>
      <c r="GI89" s="305"/>
      <c r="GJ89" s="305"/>
      <c r="GK89" s="305"/>
      <c r="GL89" s="305"/>
      <c r="GM89" s="305"/>
      <c r="GN89" s="305"/>
      <c r="GO89" s="305"/>
      <c r="GP89" s="305"/>
      <c r="GQ89" s="305"/>
      <c r="GR89" s="305"/>
      <c r="GS89" s="305"/>
      <c r="GT89" s="305"/>
      <c r="GU89" s="305"/>
      <c r="GV89" s="305"/>
      <c r="GW89" s="305"/>
      <c r="GX89" s="305"/>
      <c r="GY89" s="305"/>
      <c r="GZ89" s="305"/>
      <c r="HA89" s="305"/>
      <c r="HB89" s="305"/>
      <c r="HC89" s="305"/>
      <c r="HD89" s="305"/>
      <c r="HE89" s="305"/>
      <c r="HF89" s="305"/>
      <c r="HG89" s="305"/>
      <c r="HH89" s="305"/>
      <c r="HI89" s="305"/>
      <c r="HJ89" s="305"/>
      <c r="HK89" s="305"/>
      <c r="HL89" s="305"/>
      <c r="HM89" s="305"/>
      <c r="HN89" s="305"/>
      <c r="HO89" s="305"/>
      <c r="HP89" s="305"/>
      <c r="HQ89" s="305"/>
      <c r="HR89" s="305"/>
      <c r="HS89" s="305"/>
      <c r="HT89" s="305"/>
      <c r="HU89" s="305"/>
      <c r="HV89" s="305"/>
      <c r="HW89" s="305"/>
      <c r="HX89" s="305"/>
      <c r="HY89" s="305"/>
      <c r="HZ89" s="305"/>
      <c r="IA89" s="305"/>
      <c r="IB89" s="305"/>
      <c r="IC89" s="305"/>
      <c r="ID89" s="305"/>
      <c r="IE89" s="305"/>
      <c r="IF89" s="305"/>
      <c r="IG89" s="305"/>
      <c r="IH89" s="305"/>
      <c r="II89" s="305"/>
      <c r="IJ89" s="305"/>
      <c r="IK89" s="305"/>
      <c r="IL89" s="305"/>
      <c r="IM89" s="305"/>
      <c r="IN89" s="305"/>
      <c r="IO89" s="305"/>
      <c r="IP89" s="305"/>
      <c r="IQ89" s="305"/>
      <c r="IR89" s="305"/>
    </row>
    <row r="90" spans="2:252">
      <c r="B90" s="309"/>
      <c r="C90" s="305"/>
      <c r="D90" s="305"/>
      <c r="E90" s="305"/>
      <c r="F90" s="305"/>
      <c r="G90" s="305"/>
      <c r="H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c r="BB90" s="305"/>
      <c r="BC90" s="305"/>
      <c r="BD90" s="305"/>
      <c r="BE90" s="305"/>
      <c r="BF90" s="305"/>
      <c r="BG90" s="305"/>
      <c r="BH90" s="305"/>
      <c r="BI90" s="305"/>
      <c r="BJ90" s="305"/>
      <c r="BK90" s="305"/>
      <c r="BL90" s="305"/>
      <c r="BM90" s="305"/>
      <c r="BN90" s="305"/>
      <c r="BO90" s="305"/>
      <c r="BP90" s="305"/>
      <c r="BQ90" s="305"/>
      <c r="BR90" s="305"/>
      <c r="BS90" s="305"/>
      <c r="BT90" s="305"/>
      <c r="BU90" s="305"/>
      <c r="BV90" s="305"/>
      <c r="BW90" s="305"/>
      <c r="BX90" s="305"/>
      <c r="BY90" s="305"/>
      <c r="BZ90" s="305"/>
      <c r="CA90" s="305"/>
      <c r="CB90" s="305"/>
      <c r="CC90" s="305"/>
      <c r="CD90" s="305"/>
      <c r="CE90" s="305"/>
      <c r="CF90" s="305"/>
      <c r="CG90" s="305"/>
      <c r="CH90" s="305"/>
      <c r="CI90" s="305"/>
      <c r="CJ90" s="305"/>
      <c r="CK90" s="305"/>
      <c r="CL90" s="305"/>
      <c r="CM90" s="305"/>
      <c r="CN90" s="305"/>
      <c r="CO90" s="305"/>
      <c r="CP90" s="305"/>
      <c r="CQ90" s="305"/>
      <c r="CR90" s="305"/>
      <c r="CS90" s="305"/>
      <c r="CT90" s="305"/>
      <c r="CU90" s="305"/>
      <c r="CV90" s="305"/>
      <c r="CW90" s="305"/>
      <c r="CX90" s="305"/>
      <c r="CY90" s="305"/>
      <c r="CZ90" s="305"/>
      <c r="DA90" s="305"/>
      <c r="DB90" s="305"/>
      <c r="DC90" s="305"/>
      <c r="DD90" s="305"/>
      <c r="DE90" s="305"/>
      <c r="DF90" s="305"/>
      <c r="DG90" s="305"/>
      <c r="DH90" s="305"/>
      <c r="DI90" s="305"/>
      <c r="DJ90" s="305"/>
      <c r="DK90" s="305"/>
      <c r="DL90" s="305"/>
      <c r="DM90" s="305"/>
      <c r="DN90" s="305"/>
      <c r="DO90" s="305"/>
      <c r="DP90" s="305"/>
      <c r="DQ90" s="305"/>
      <c r="DR90" s="305"/>
      <c r="DS90" s="305"/>
      <c r="DT90" s="305"/>
      <c r="DU90" s="305"/>
      <c r="DV90" s="305"/>
      <c r="DW90" s="305"/>
      <c r="DX90" s="305"/>
      <c r="DY90" s="305"/>
      <c r="DZ90" s="305"/>
      <c r="EA90" s="305"/>
      <c r="EB90" s="305"/>
      <c r="EC90" s="305"/>
      <c r="ED90" s="305"/>
      <c r="EE90" s="305"/>
      <c r="EF90" s="305"/>
      <c r="EG90" s="305"/>
      <c r="EH90" s="305"/>
      <c r="EI90" s="305"/>
      <c r="EJ90" s="305"/>
      <c r="EK90" s="305"/>
      <c r="EL90" s="305"/>
      <c r="EM90" s="305"/>
      <c r="EN90" s="305"/>
      <c r="EO90" s="305"/>
      <c r="EP90" s="305"/>
      <c r="EQ90" s="305"/>
      <c r="ER90" s="305"/>
      <c r="ES90" s="305"/>
      <c r="ET90" s="305"/>
      <c r="EU90" s="305"/>
      <c r="EV90" s="305"/>
      <c r="EW90" s="305"/>
      <c r="EX90" s="305"/>
      <c r="EY90" s="305"/>
      <c r="EZ90" s="305"/>
      <c r="FA90" s="305"/>
      <c r="FB90" s="305"/>
      <c r="FC90" s="305"/>
      <c r="FD90" s="305"/>
      <c r="FE90" s="305"/>
      <c r="FF90" s="305"/>
      <c r="FG90" s="305"/>
      <c r="FH90" s="305"/>
      <c r="FI90" s="305"/>
      <c r="FJ90" s="305"/>
      <c r="FK90" s="305"/>
      <c r="FL90" s="305"/>
      <c r="FM90" s="305"/>
      <c r="FN90" s="305"/>
      <c r="FO90" s="305"/>
      <c r="FP90" s="305"/>
      <c r="FQ90" s="305"/>
      <c r="FR90" s="305"/>
      <c r="FS90" s="305"/>
      <c r="FT90" s="305"/>
      <c r="FU90" s="305"/>
      <c r="FV90" s="305"/>
      <c r="FW90" s="305"/>
      <c r="FX90" s="305"/>
      <c r="FY90" s="305"/>
      <c r="FZ90" s="305"/>
      <c r="GA90" s="305"/>
      <c r="GB90" s="305"/>
      <c r="GC90" s="305"/>
      <c r="GD90" s="305"/>
      <c r="GE90" s="305"/>
      <c r="GF90" s="305"/>
      <c r="GG90" s="305"/>
      <c r="GH90" s="305"/>
      <c r="GI90" s="305"/>
      <c r="GJ90" s="305"/>
      <c r="GK90" s="305"/>
      <c r="GL90" s="305"/>
      <c r="GM90" s="305"/>
      <c r="GN90" s="305"/>
      <c r="GO90" s="305"/>
      <c r="GP90" s="305"/>
      <c r="GQ90" s="305"/>
      <c r="GR90" s="305"/>
      <c r="GS90" s="305"/>
      <c r="GT90" s="305"/>
      <c r="GU90" s="305"/>
      <c r="GV90" s="305"/>
      <c r="GW90" s="305"/>
      <c r="GX90" s="305"/>
      <c r="GY90" s="305"/>
      <c r="GZ90" s="305"/>
      <c r="HA90" s="305"/>
      <c r="HB90" s="305"/>
      <c r="HC90" s="305"/>
      <c r="HD90" s="305"/>
      <c r="HE90" s="305"/>
      <c r="HF90" s="305"/>
      <c r="HG90" s="305"/>
      <c r="HH90" s="305"/>
      <c r="HI90" s="305"/>
      <c r="HJ90" s="305"/>
      <c r="HK90" s="305"/>
      <c r="HL90" s="305"/>
      <c r="HM90" s="305"/>
      <c r="HN90" s="305"/>
      <c r="HO90" s="305"/>
      <c r="HP90" s="305"/>
      <c r="HQ90" s="305"/>
      <c r="HR90" s="305"/>
      <c r="HS90" s="305"/>
      <c r="HT90" s="305"/>
      <c r="HU90" s="305"/>
      <c r="HV90" s="305"/>
      <c r="HW90" s="305"/>
      <c r="HX90" s="305"/>
      <c r="HY90" s="305"/>
      <c r="HZ90" s="305"/>
      <c r="IA90" s="305"/>
      <c r="IB90" s="305"/>
      <c r="IC90" s="305"/>
      <c r="ID90" s="305"/>
      <c r="IE90" s="305"/>
      <c r="IF90" s="305"/>
      <c r="IG90" s="305"/>
      <c r="IH90" s="305"/>
      <c r="II90" s="305"/>
      <c r="IJ90" s="305"/>
      <c r="IK90" s="305"/>
      <c r="IL90" s="305"/>
      <c r="IM90" s="305"/>
      <c r="IN90" s="305"/>
      <c r="IO90" s="305"/>
      <c r="IP90" s="305"/>
      <c r="IQ90" s="305"/>
      <c r="IR90" s="305"/>
    </row>
    <row r="91" spans="2:252">
      <c r="B91" s="309"/>
      <c r="C91" s="305"/>
      <c r="D91" s="305"/>
      <c r="E91" s="305"/>
      <c r="F91" s="305"/>
      <c r="G91" s="305"/>
      <c r="H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5"/>
      <c r="AR91" s="305"/>
      <c r="AS91" s="305"/>
      <c r="AT91" s="305"/>
      <c r="AU91" s="305"/>
      <c r="AV91" s="305"/>
      <c r="AW91" s="305"/>
      <c r="AX91" s="305"/>
      <c r="AY91" s="305"/>
      <c r="AZ91" s="305"/>
      <c r="BA91" s="305"/>
      <c r="BB91" s="305"/>
      <c r="BC91" s="305"/>
      <c r="BD91" s="305"/>
      <c r="BE91" s="305"/>
      <c r="BF91" s="305"/>
      <c r="BG91" s="305"/>
      <c r="BH91" s="305"/>
      <c r="BI91" s="305"/>
      <c r="BJ91" s="305"/>
      <c r="BK91" s="305"/>
      <c r="BL91" s="305"/>
      <c r="BM91" s="305"/>
      <c r="BN91" s="305"/>
      <c r="BO91" s="305"/>
      <c r="BP91" s="305"/>
      <c r="BQ91" s="305"/>
      <c r="BR91" s="305"/>
      <c r="BS91" s="305"/>
      <c r="BT91" s="305"/>
      <c r="BU91" s="305"/>
      <c r="BV91" s="305"/>
      <c r="BW91" s="305"/>
      <c r="BX91" s="305"/>
      <c r="BY91" s="305"/>
      <c r="BZ91" s="305"/>
      <c r="CA91" s="305"/>
      <c r="CB91" s="305"/>
      <c r="CC91" s="305"/>
      <c r="CD91" s="305"/>
      <c r="CE91" s="305"/>
      <c r="CF91" s="305"/>
      <c r="CG91" s="305"/>
      <c r="CH91" s="305"/>
      <c r="CI91" s="305"/>
      <c r="CJ91" s="305"/>
      <c r="CK91" s="305"/>
      <c r="CL91" s="305"/>
      <c r="CM91" s="305"/>
      <c r="CN91" s="305"/>
      <c r="CO91" s="305"/>
      <c r="CP91" s="305"/>
      <c r="CQ91" s="305"/>
      <c r="CR91" s="305"/>
      <c r="CS91" s="305"/>
      <c r="CT91" s="305"/>
      <c r="CU91" s="305"/>
      <c r="CV91" s="305"/>
      <c r="CW91" s="305"/>
      <c r="CX91" s="305"/>
      <c r="CY91" s="305"/>
      <c r="CZ91" s="305"/>
      <c r="DA91" s="305"/>
      <c r="DB91" s="305"/>
      <c r="DC91" s="305"/>
      <c r="DD91" s="305"/>
      <c r="DE91" s="305"/>
      <c r="DF91" s="305"/>
      <c r="DG91" s="305"/>
      <c r="DH91" s="305"/>
      <c r="DI91" s="305"/>
      <c r="DJ91" s="305"/>
      <c r="DK91" s="305"/>
      <c r="DL91" s="305"/>
      <c r="DM91" s="305"/>
      <c r="DN91" s="305"/>
      <c r="DO91" s="305"/>
      <c r="DP91" s="305"/>
      <c r="DQ91" s="305"/>
      <c r="DR91" s="305"/>
      <c r="DS91" s="305"/>
      <c r="DT91" s="305"/>
      <c r="DU91" s="305"/>
      <c r="DV91" s="305"/>
      <c r="DW91" s="305"/>
      <c r="DX91" s="305"/>
      <c r="DY91" s="305"/>
      <c r="DZ91" s="305"/>
      <c r="EA91" s="305"/>
      <c r="EB91" s="305"/>
      <c r="EC91" s="305"/>
      <c r="ED91" s="305"/>
      <c r="EE91" s="305"/>
      <c r="EF91" s="305"/>
      <c r="EG91" s="305"/>
      <c r="EH91" s="305"/>
      <c r="EI91" s="305"/>
      <c r="EJ91" s="305"/>
      <c r="EK91" s="305"/>
      <c r="EL91" s="305"/>
      <c r="EM91" s="305"/>
      <c r="EN91" s="305"/>
      <c r="EO91" s="305"/>
      <c r="EP91" s="305"/>
      <c r="EQ91" s="305"/>
      <c r="ER91" s="305"/>
      <c r="ES91" s="305"/>
      <c r="ET91" s="305"/>
      <c r="EU91" s="305"/>
      <c r="EV91" s="305"/>
      <c r="EW91" s="305"/>
      <c r="EX91" s="305"/>
      <c r="EY91" s="305"/>
      <c r="EZ91" s="305"/>
      <c r="FA91" s="305"/>
      <c r="FB91" s="305"/>
      <c r="FC91" s="305"/>
      <c r="FD91" s="305"/>
      <c r="FE91" s="305"/>
      <c r="FF91" s="305"/>
      <c r="FG91" s="305"/>
      <c r="FH91" s="305"/>
      <c r="FI91" s="305"/>
      <c r="FJ91" s="305"/>
      <c r="FK91" s="305"/>
      <c r="FL91" s="305"/>
      <c r="FM91" s="305"/>
      <c r="FN91" s="305"/>
      <c r="FO91" s="305"/>
      <c r="FP91" s="305"/>
      <c r="FQ91" s="305"/>
      <c r="FR91" s="305"/>
      <c r="FS91" s="305"/>
      <c r="FT91" s="305"/>
      <c r="FU91" s="305"/>
      <c r="FV91" s="305"/>
      <c r="FW91" s="305"/>
      <c r="FX91" s="305"/>
      <c r="FY91" s="305"/>
      <c r="FZ91" s="305"/>
      <c r="GA91" s="305"/>
      <c r="GB91" s="305"/>
      <c r="GC91" s="305"/>
      <c r="GD91" s="305"/>
      <c r="GE91" s="305"/>
      <c r="GF91" s="305"/>
      <c r="GG91" s="305"/>
      <c r="GH91" s="305"/>
      <c r="GI91" s="305"/>
      <c r="GJ91" s="305"/>
      <c r="GK91" s="305"/>
      <c r="GL91" s="305"/>
      <c r="GM91" s="305"/>
      <c r="GN91" s="305"/>
      <c r="GO91" s="305"/>
      <c r="GP91" s="305"/>
      <c r="GQ91" s="305"/>
      <c r="GR91" s="305"/>
      <c r="GS91" s="305"/>
      <c r="GT91" s="305"/>
      <c r="GU91" s="305"/>
      <c r="GV91" s="305"/>
      <c r="GW91" s="305"/>
      <c r="GX91" s="305"/>
      <c r="GY91" s="305"/>
      <c r="GZ91" s="305"/>
      <c r="HA91" s="305"/>
      <c r="HB91" s="305"/>
      <c r="HC91" s="305"/>
      <c r="HD91" s="305"/>
      <c r="HE91" s="305"/>
      <c r="HF91" s="305"/>
      <c r="HG91" s="305"/>
      <c r="HH91" s="305"/>
      <c r="HI91" s="305"/>
      <c r="HJ91" s="305"/>
      <c r="HK91" s="305"/>
      <c r="HL91" s="305"/>
      <c r="HM91" s="305"/>
      <c r="HN91" s="305"/>
      <c r="HO91" s="305"/>
      <c r="HP91" s="305"/>
      <c r="HQ91" s="305"/>
      <c r="HR91" s="305"/>
      <c r="HS91" s="305"/>
      <c r="HT91" s="305"/>
      <c r="HU91" s="305"/>
      <c r="HV91" s="305"/>
      <c r="HW91" s="305"/>
      <c r="HX91" s="305"/>
      <c r="HY91" s="305"/>
      <c r="HZ91" s="305"/>
      <c r="IA91" s="305"/>
      <c r="IB91" s="305"/>
      <c r="IC91" s="305"/>
      <c r="ID91" s="305"/>
      <c r="IE91" s="305"/>
      <c r="IF91" s="305"/>
      <c r="IG91" s="305"/>
      <c r="IH91" s="305"/>
      <c r="II91" s="305"/>
      <c r="IJ91" s="305"/>
      <c r="IK91" s="305"/>
      <c r="IL91" s="305"/>
      <c r="IM91" s="305"/>
      <c r="IN91" s="305"/>
      <c r="IO91" s="305"/>
      <c r="IP91" s="305"/>
      <c r="IQ91" s="305"/>
      <c r="IR91" s="305"/>
    </row>
    <row r="92" spans="2:252">
      <c r="B92" s="309"/>
      <c r="C92" s="305"/>
      <c r="D92" s="305"/>
      <c r="E92" s="305"/>
      <c r="F92" s="305"/>
      <c r="G92" s="305"/>
      <c r="H92" s="305"/>
      <c r="P92" s="305"/>
      <c r="Q92" s="305"/>
      <c r="R92" s="305"/>
      <c r="S92" s="305"/>
      <c r="T92" s="305"/>
      <c r="U92" s="305"/>
      <c r="V92" s="305"/>
      <c r="W92" s="305"/>
      <c r="X92" s="305"/>
      <c r="Y92" s="305"/>
      <c r="Z92" s="305"/>
      <c r="AA92" s="305"/>
      <c r="AB92" s="305"/>
      <c r="AC92" s="305"/>
      <c r="AD92" s="305"/>
      <c r="AE92" s="305"/>
      <c r="AF92" s="305"/>
      <c r="AG92" s="305"/>
      <c r="AH92" s="305"/>
      <c r="AI92" s="305"/>
      <c r="AJ92" s="305"/>
      <c r="AK92" s="305"/>
      <c r="AL92" s="305"/>
      <c r="AM92" s="305"/>
      <c r="AN92" s="305"/>
      <c r="AO92" s="305"/>
      <c r="AP92" s="305"/>
      <c r="AQ92" s="305"/>
      <c r="AR92" s="305"/>
      <c r="AS92" s="305"/>
      <c r="AT92" s="305"/>
      <c r="AU92" s="305"/>
      <c r="AV92" s="305"/>
      <c r="AW92" s="305"/>
      <c r="AX92" s="305"/>
      <c r="AY92" s="305"/>
      <c r="AZ92" s="305"/>
      <c r="BA92" s="305"/>
      <c r="BB92" s="305"/>
      <c r="BC92" s="305"/>
      <c r="BD92" s="305"/>
      <c r="BE92" s="305"/>
      <c r="BF92" s="305"/>
      <c r="BG92" s="305"/>
      <c r="BH92" s="305"/>
      <c r="BI92" s="305"/>
      <c r="BJ92" s="305"/>
      <c r="BK92" s="305"/>
      <c r="BL92" s="305"/>
      <c r="BM92" s="305"/>
      <c r="BN92" s="305"/>
      <c r="BO92" s="305"/>
      <c r="BP92" s="305"/>
      <c r="BQ92" s="305"/>
      <c r="BR92" s="305"/>
      <c r="BS92" s="305"/>
      <c r="BT92" s="305"/>
      <c r="BU92" s="305"/>
      <c r="BV92" s="305"/>
      <c r="BW92" s="305"/>
      <c r="BX92" s="305"/>
      <c r="BY92" s="305"/>
      <c r="BZ92" s="305"/>
      <c r="CA92" s="305"/>
      <c r="CB92" s="305"/>
      <c r="CC92" s="305"/>
      <c r="CD92" s="305"/>
      <c r="CE92" s="305"/>
      <c r="CF92" s="305"/>
      <c r="CG92" s="305"/>
      <c r="CH92" s="305"/>
      <c r="CI92" s="305"/>
      <c r="CJ92" s="305"/>
      <c r="CK92" s="305"/>
      <c r="CL92" s="305"/>
      <c r="CM92" s="305"/>
      <c r="CN92" s="305"/>
      <c r="CO92" s="305"/>
      <c r="CP92" s="305"/>
      <c r="CQ92" s="305"/>
      <c r="CR92" s="305"/>
      <c r="CS92" s="305"/>
      <c r="CT92" s="305"/>
      <c r="CU92" s="305"/>
      <c r="CV92" s="305"/>
      <c r="CW92" s="305"/>
      <c r="CX92" s="305"/>
      <c r="CY92" s="305"/>
      <c r="CZ92" s="305"/>
      <c r="DA92" s="305"/>
      <c r="DB92" s="305"/>
      <c r="DC92" s="305"/>
      <c r="DD92" s="305"/>
      <c r="DE92" s="305"/>
      <c r="DF92" s="305"/>
      <c r="DG92" s="305"/>
      <c r="DH92" s="305"/>
      <c r="DI92" s="305"/>
      <c r="DJ92" s="305"/>
      <c r="DK92" s="305"/>
      <c r="DL92" s="305"/>
      <c r="DM92" s="305"/>
      <c r="DN92" s="305"/>
      <c r="DO92" s="305"/>
      <c r="DP92" s="305"/>
      <c r="DQ92" s="305"/>
      <c r="DR92" s="305"/>
      <c r="DS92" s="305"/>
      <c r="DT92" s="305"/>
      <c r="DU92" s="305"/>
      <c r="DV92" s="305"/>
      <c r="DW92" s="305"/>
      <c r="DX92" s="305"/>
      <c r="DY92" s="305"/>
      <c r="DZ92" s="305"/>
      <c r="EA92" s="305"/>
      <c r="EB92" s="305"/>
      <c r="EC92" s="305"/>
      <c r="ED92" s="305"/>
      <c r="EE92" s="305"/>
      <c r="EF92" s="305"/>
      <c r="EG92" s="305"/>
      <c r="EH92" s="305"/>
      <c r="EI92" s="305"/>
      <c r="EJ92" s="305"/>
      <c r="EK92" s="305"/>
      <c r="EL92" s="305"/>
      <c r="EM92" s="305"/>
      <c r="EN92" s="305"/>
      <c r="EO92" s="305"/>
      <c r="EP92" s="305"/>
      <c r="EQ92" s="305"/>
      <c r="ER92" s="305"/>
      <c r="ES92" s="305"/>
      <c r="ET92" s="305"/>
      <c r="EU92" s="305"/>
      <c r="EV92" s="305"/>
      <c r="EW92" s="305"/>
      <c r="EX92" s="305"/>
      <c r="EY92" s="305"/>
      <c r="EZ92" s="305"/>
      <c r="FA92" s="305"/>
      <c r="FB92" s="305"/>
      <c r="FC92" s="305"/>
      <c r="FD92" s="305"/>
      <c r="FE92" s="305"/>
      <c r="FF92" s="305"/>
      <c r="FG92" s="305"/>
      <c r="FH92" s="305"/>
      <c r="FI92" s="305"/>
      <c r="FJ92" s="305"/>
      <c r="FK92" s="305"/>
      <c r="FL92" s="305"/>
      <c r="FM92" s="305"/>
      <c r="FN92" s="305"/>
      <c r="FO92" s="305"/>
      <c r="FP92" s="305"/>
      <c r="FQ92" s="305"/>
      <c r="FR92" s="305"/>
      <c r="FS92" s="305"/>
      <c r="FT92" s="305"/>
      <c r="FU92" s="305"/>
      <c r="FV92" s="305"/>
      <c r="FW92" s="305"/>
      <c r="FX92" s="305"/>
      <c r="FY92" s="305"/>
      <c r="FZ92" s="305"/>
      <c r="GA92" s="305"/>
      <c r="GB92" s="305"/>
      <c r="GC92" s="305"/>
      <c r="GD92" s="305"/>
      <c r="GE92" s="305"/>
      <c r="GF92" s="305"/>
      <c r="GG92" s="305"/>
      <c r="GH92" s="305"/>
      <c r="GI92" s="305"/>
      <c r="GJ92" s="305"/>
      <c r="GK92" s="305"/>
      <c r="GL92" s="305"/>
      <c r="GM92" s="305"/>
      <c r="GN92" s="305"/>
      <c r="GO92" s="305"/>
      <c r="GP92" s="305"/>
      <c r="GQ92" s="305"/>
      <c r="GR92" s="305"/>
      <c r="GS92" s="305"/>
      <c r="GT92" s="305"/>
      <c r="GU92" s="305"/>
      <c r="GV92" s="305"/>
      <c r="GW92" s="305"/>
      <c r="GX92" s="305"/>
      <c r="GY92" s="305"/>
      <c r="GZ92" s="305"/>
      <c r="HA92" s="305"/>
      <c r="HB92" s="305"/>
      <c r="HC92" s="305"/>
      <c r="HD92" s="305"/>
      <c r="HE92" s="305"/>
      <c r="HF92" s="305"/>
      <c r="HG92" s="305"/>
      <c r="HH92" s="305"/>
      <c r="HI92" s="305"/>
      <c r="HJ92" s="305"/>
      <c r="HK92" s="305"/>
      <c r="HL92" s="305"/>
      <c r="HM92" s="305"/>
      <c r="HN92" s="305"/>
      <c r="HO92" s="305"/>
      <c r="HP92" s="305"/>
      <c r="HQ92" s="305"/>
      <c r="HR92" s="305"/>
      <c r="HS92" s="305"/>
      <c r="HT92" s="305"/>
      <c r="HU92" s="305"/>
      <c r="HV92" s="305"/>
      <c r="HW92" s="305"/>
      <c r="HX92" s="305"/>
      <c r="HY92" s="305"/>
      <c r="HZ92" s="305"/>
      <c r="IA92" s="305"/>
      <c r="IB92" s="305"/>
      <c r="IC92" s="305"/>
      <c r="ID92" s="305"/>
      <c r="IE92" s="305"/>
      <c r="IF92" s="305"/>
      <c r="IG92" s="305"/>
      <c r="IH92" s="305"/>
      <c r="II92" s="305"/>
      <c r="IJ92" s="305"/>
      <c r="IK92" s="305"/>
      <c r="IL92" s="305"/>
      <c r="IM92" s="305"/>
      <c r="IN92" s="305"/>
      <c r="IO92" s="305"/>
      <c r="IP92" s="305"/>
      <c r="IQ92" s="305"/>
      <c r="IR92" s="305"/>
    </row>
    <row r="93" spans="2:252">
      <c r="B93" s="309"/>
      <c r="C93" s="305"/>
      <c r="D93" s="305"/>
      <c r="E93" s="305"/>
      <c r="F93" s="305"/>
      <c r="G93" s="305"/>
      <c r="H93" s="305"/>
      <c r="P93" s="305"/>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305"/>
      <c r="AO93" s="305"/>
      <c r="AP93" s="305"/>
      <c r="AQ93" s="305"/>
      <c r="AR93" s="305"/>
      <c r="AS93" s="305"/>
      <c r="AT93" s="305"/>
      <c r="AU93" s="305"/>
      <c r="AV93" s="305"/>
      <c r="AW93" s="305"/>
      <c r="AX93" s="305"/>
      <c r="AY93" s="305"/>
      <c r="AZ93" s="305"/>
      <c r="BA93" s="305"/>
      <c r="BB93" s="305"/>
      <c r="BC93" s="305"/>
      <c r="BD93" s="305"/>
      <c r="BE93" s="305"/>
      <c r="BF93" s="305"/>
      <c r="BG93" s="305"/>
      <c r="BH93" s="305"/>
      <c r="BI93" s="305"/>
      <c r="BJ93" s="305"/>
      <c r="BK93" s="305"/>
      <c r="BL93" s="305"/>
      <c r="BM93" s="305"/>
      <c r="BN93" s="305"/>
      <c r="BO93" s="305"/>
      <c r="BP93" s="305"/>
      <c r="BQ93" s="305"/>
      <c r="BR93" s="305"/>
      <c r="BS93" s="305"/>
      <c r="BT93" s="305"/>
      <c r="BU93" s="305"/>
      <c r="BV93" s="305"/>
      <c r="BW93" s="305"/>
      <c r="BX93" s="305"/>
      <c r="BY93" s="305"/>
      <c r="BZ93" s="305"/>
      <c r="CA93" s="305"/>
      <c r="CB93" s="305"/>
      <c r="CC93" s="305"/>
      <c r="CD93" s="305"/>
      <c r="CE93" s="305"/>
      <c r="CF93" s="305"/>
      <c r="CG93" s="305"/>
      <c r="CH93" s="305"/>
      <c r="CI93" s="305"/>
      <c r="CJ93" s="305"/>
      <c r="CK93" s="305"/>
      <c r="CL93" s="305"/>
      <c r="CM93" s="305"/>
      <c r="CN93" s="305"/>
      <c r="CO93" s="305"/>
      <c r="CP93" s="305"/>
      <c r="CQ93" s="305"/>
      <c r="CR93" s="305"/>
      <c r="CS93" s="305"/>
      <c r="CT93" s="305"/>
      <c r="CU93" s="305"/>
      <c r="CV93" s="305"/>
      <c r="CW93" s="305"/>
      <c r="CX93" s="305"/>
      <c r="CY93" s="305"/>
      <c r="CZ93" s="305"/>
      <c r="DA93" s="305"/>
      <c r="DB93" s="305"/>
      <c r="DC93" s="305"/>
      <c r="DD93" s="305"/>
      <c r="DE93" s="305"/>
      <c r="DF93" s="305"/>
      <c r="DG93" s="305"/>
      <c r="DH93" s="305"/>
      <c r="DI93" s="305"/>
      <c r="DJ93" s="305"/>
      <c r="DK93" s="305"/>
      <c r="DL93" s="305"/>
      <c r="DM93" s="305"/>
      <c r="DN93" s="305"/>
      <c r="DO93" s="305"/>
      <c r="DP93" s="305"/>
      <c r="DQ93" s="305"/>
      <c r="DR93" s="305"/>
      <c r="DS93" s="305"/>
      <c r="DT93" s="305"/>
      <c r="DU93" s="305"/>
      <c r="DV93" s="305"/>
      <c r="DW93" s="305"/>
      <c r="DX93" s="305"/>
      <c r="DY93" s="305"/>
      <c r="DZ93" s="305"/>
      <c r="EA93" s="305"/>
      <c r="EB93" s="305"/>
      <c r="EC93" s="305"/>
      <c r="ED93" s="305"/>
      <c r="EE93" s="305"/>
      <c r="EF93" s="305"/>
      <c r="EG93" s="305"/>
      <c r="EH93" s="305"/>
      <c r="EI93" s="305"/>
      <c r="EJ93" s="305"/>
      <c r="EK93" s="305"/>
      <c r="EL93" s="305"/>
      <c r="EM93" s="305"/>
      <c r="EN93" s="305"/>
      <c r="EO93" s="305"/>
      <c r="EP93" s="305"/>
      <c r="EQ93" s="305"/>
      <c r="ER93" s="305"/>
      <c r="ES93" s="305"/>
      <c r="ET93" s="305"/>
      <c r="EU93" s="305"/>
      <c r="EV93" s="305"/>
      <c r="EW93" s="305"/>
      <c r="EX93" s="305"/>
      <c r="EY93" s="305"/>
      <c r="EZ93" s="305"/>
      <c r="FA93" s="305"/>
      <c r="FB93" s="305"/>
      <c r="FC93" s="305"/>
      <c r="FD93" s="305"/>
      <c r="FE93" s="305"/>
      <c r="FF93" s="305"/>
      <c r="FG93" s="305"/>
      <c r="FH93" s="305"/>
      <c r="FI93" s="305"/>
      <c r="FJ93" s="305"/>
      <c r="FK93" s="305"/>
      <c r="FL93" s="305"/>
      <c r="FM93" s="305"/>
      <c r="FN93" s="305"/>
      <c r="FO93" s="305"/>
      <c r="FP93" s="305"/>
      <c r="FQ93" s="305"/>
      <c r="FR93" s="305"/>
      <c r="FS93" s="305"/>
      <c r="FT93" s="305"/>
      <c r="FU93" s="305"/>
      <c r="FV93" s="305"/>
      <c r="FW93" s="305"/>
      <c r="FX93" s="305"/>
      <c r="FY93" s="305"/>
      <c r="FZ93" s="305"/>
      <c r="GA93" s="305"/>
      <c r="GB93" s="305"/>
      <c r="GC93" s="305"/>
      <c r="GD93" s="305"/>
      <c r="GE93" s="305"/>
      <c r="GF93" s="305"/>
      <c r="GG93" s="305"/>
      <c r="GH93" s="305"/>
      <c r="GI93" s="305"/>
      <c r="GJ93" s="305"/>
      <c r="GK93" s="305"/>
      <c r="GL93" s="305"/>
      <c r="GM93" s="305"/>
      <c r="GN93" s="305"/>
      <c r="GO93" s="305"/>
      <c r="GP93" s="305"/>
      <c r="GQ93" s="305"/>
      <c r="GR93" s="305"/>
      <c r="GS93" s="305"/>
      <c r="GT93" s="305"/>
      <c r="GU93" s="305"/>
      <c r="GV93" s="305"/>
      <c r="GW93" s="305"/>
      <c r="GX93" s="305"/>
      <c r="GY93" s="305"/>
      <c r="GZ93" s="305"/>
      <c r="HA93" s="305"/>
      <c r="HB93" s="305"/>
      <c r="HC93" s="305"/>
      <c r="HD93" s="305"/>
      <c r="HE93" s="305"/>
      <c r="HF93" s="305"/>
      <c r="HG93" s="305"/>
      <c r="HH93" s="305"/>
      <c r="HI93" s="305"/>
      <c r="HJ93" s="305"/>
      <c r="HK93" s="305"/>
      <c r="HL93" s="305"/>
      <c r="HM93" s="305"/>
      <c r="HN93" s="305"/>
      <c r="HO93" s="305"/>
      <c r="HP93" s="305"/>
      <c r="HQ93" s="305"/>
      <c r="HR93" s="305"/>
      <c r="HS93" s="305"/>
      <c r="HT93" s="305"/>
      <c r="HU93" s="305"/>
      <c r="HV93" s="305"/>
      <c r="HW93" s="305"/>
      <c r="HX93" s="305"/>
      <c r="HY93" s="305"/>
      <c r="HZ93" s="305"/>
      <c r="IA93" s="305"/>
      <c r="IB93" s="305"/>
      <c r="IC93" s="305"/>
      <c r="ID93" s="305"/>
      <c r="IE93" s="305"/>
      <c r="IF93" s="305"/>
      <c r="IG93" s="305"/>
      <c r="IH93" s="305"/>
      <c r="II93" s="305"/>
      <c r="IJ93" s="305"/>
      <c r="IK93" s="305"/>
      <c r="IL93" s="305"/>
      <c r="IM93" s="305"/>
      <c r="IN93" s="305"/>
      <c r="IO93" s="305"/>
      <c r="IP93" s="305"/>
      <c r="IQ93" s="305"/>
      <c r="IR93" s="305"/>
    </row>
    <row r="94" spans="2:252">
      <c r="B94" s="309"/>
      <c r="C94" s="305"/>
      <c r="D94" s="305"/>
      <c r="E94" s="305"/>
      <c r="F94" s="305"/>
      <c r="G94" s="305"/>
      <c r="H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5"/>
      <c r="AZ94" s="305"/>
      <c r="BA94" s="305"/>
      <c r="BB94" s="305"/>
      <c r="BC94" s="305"/>
      <c r="BD94" s="305"/>
      <c r="BE94" s="305"/>
      <c r="BF94" s="305"/>
      <c r="BG94" s="305"/>
      <c r="BH94" s="305"/>
      <c r="BI94" s="305"/>
      <c r="BJ94" s="305"/>
      <c r="BK94" s="305"/>
      <c r="BL94" s="305"/>
      <c r="BM94" s="305"/>
      <c r="BN94" s="305"/>
      <c r="BO94" s="305"/>
      <c r="BP94" s="305"/>
      <c r="BQ94" s="305"/>
      <c r="BR94" s="305"/>
      <c r="BS94" s="305"/>
      <c r="BT94" s="305"/>
      <c r="BU94" s="305"/>
      <c r="BV94" s="305"/>
      <c r="BW94" s="305"/>
      <c r="BX94" s="305"/>
      <c r="BY94" s="305"/>
      <c r="BZ94" s="305"/>
      <c r="CA94" s="305"/>
      <c r="CB94" s="305"/>
      <c r="CC94" s="305"/>
      <c r="CD94" s="305"/>
      <c r="CE94" s="305"/>
      <c r="CF94" s="305"/>
      <c r="CG94" s="305"/>
      <c r="CH94" s="305"/>
      <c r="CI94" s="305"/>
      <c r="CJ94" s="305"/>
      <c r="CK94" s="305"/>
      <c r="CL94" s="305"/>
      <c r="CM94" s="305"/>
      <c r="CN94" s="305"/>
      <c r="CO94" s="305"/>
      <c r="CP94" s="305"/>
      <c r="CQ94" s="305"/>
      <c r="CR94" s="305"/>
      <c r="CS94" s="305"/>
      <c r="CT94" s="305"/>
      <c r="CU94" s="305"/>
      <c r="CV94" s="305"/>
      <c r="CW94" s="305"/>
      <c r="CX94" s="305"/>
      <c r="CY94" s="305"/>
      <c r="CZ94" s="305"/>
      <c r="DA94" s="305"/>
      <c r="DB94" s="305"/>
      <c r="DC94" s="305"/>
      <c r="DD94" s="305"/>
      <c r="DE94" s="305"/>
      <c r="DF94" s="305"/>
      <c r="DG94" s="305"/>
      <c r="DH94" s="305"/>
      <c r="DI94" s="305"/>
      <c r="DJ94" s="305"/>
      <c r="DK94" s="305"/>
      <c r="DL94" s="305"/>
      <c r="DM94" s="305"/>
      <c r="DN94" s="305"/>
      <c r="DO94" s="305"/>
      <c r="DP94" s="305"/>
      <c r="DQ94" s="305"/>
      <c r="DR94" s="305"/>
      <c r="DS94" s="305"/>
      <c r="DT94" s="305"/>
      <c r="DU94" s="305"/>
      <c r="DV94" s="305"/>
      <c r="DW94" s="305"/>
      <c r="DX94" s="305"/>
      <c r="DY94" s="305"/>
      <c r="DZ94" s="305"/>
      <c r="EA94" s="305"/>
      <c r="EB94" s="305"/>
      <c r="EC94" s="305"/>
      <c r="ED94" s="305"/>
      <c r="EE94" s="305"/>
      <c r="EF94" s="305"/>
      <c r="EG94" s="305"/>
      <c r="EH94" s="305"/>
      <c r="EI94" s="305"/>
      <c r="EJ94" s="305"/>
      <c r="EK94" s="305"/>
      <c r="EL94" s="305"/>
      <c r="EM94" s="305"/>
      <c r="EN94" s="305"/>
      <c r="EO94" s="305"/>
      <c r="EP94" s="305"/>
      <c r="EQ94" s="305"/>
      <c r="ER94" s="305"/>
      <c r="ES94" s="305"/>
      <c r="ET94" s="305"/>
      <c r="EU94" s="305"/>
      <c r="EV94" s="305"/>
      <c r="EW94" s="305"/>
      <c r="EX94" s="305"/>
      <c r="EY94" s="305"/>
      <c r="EZ94" s="305"/>
      <c r="FA94" s="305"/>
      <c r="FB94" s="305"/>
      <c r="FC94" s="305"/>
      <c r="FD94" s="305"/>
      <c r="FE94" s="305"/>
      <c r="FF94" s="305"/>
      <c r="FG94" s="305"/>
      <c r="FH94" s="305"/>
      <c r="FI94" s="305"/>
      <c r="FJ94" s="305"/>
      <c r="FK94" s="305"/>
      <c r="FL94" s="305"/>
      <c r="FM94" s="305"/>
      <c r="FN94" s="305"/>
      <c r="FO94" s="305"/>
      <c r="FP94" s="305"/>
      <c r="FQ94" s="305"/>
      <c r="FR94" s="305"/>
      <c r="FS94" s="305"/>
      <c r="FT94" s="305"/>
      <c r="FU94" s="305"/>
      <c r="FV94" s="305"/>
      <c r="FW94" s="305"/>
      <c r="FX94" s="305"/>
      <c r="FY94" s="305"/>
      <c r="FZ94" s="305"/>
      <c r="GA94" s="305"/>
      <c r="GB94" s="305"/>
      <c r="GC94" s="305"/>
      <c r="GD94" s="305"/>
      <c r="GE94" s="305"/>
      <c r="GF94" s="305"/>
      <c r="GG94" s="305"/>
      <c r="GH94" s="305"/>
      <c r="GI94" s="305"/>
      <c r="GJ94" s="305"/>
      <c r="GK94" s="305"/>
      <c r="GL94" s="305"/>
      <c r="GM94" s="305"/>
      <c r="GN94" s="305"/>
      <c r="GO94" s="305"/>
      <c r="GP94" s="305"/>
      <c r="GQ94" s="305"/>
      <c r="GR94" s="305"/>
      <c r="GS94" s="305"/>
      <c r="GT94" s="305"/>
      <c r="GU94" s="305"/>
      <c r="GV94" s="305"/>
      <c r="GW94" s="305"/>
      <c r="GX94" s="305"/>
      <c r="GY94" s="305"/>
      <c r="GZ94" s="305"/>
      <c r="HA94" s="305"/>
      <c r="HB94" s="305"/>
      <c r="HC94" s="305"/>
      <c r="HD94" s="305"/>
      <c r="HE94" s="305"/>
      <c r="HF94" s="305"/>
      <c r="HG94" s="305"/>
      <c r="HH94" s="305"/>
      <c r="HI94" s="305"/>
      <c r="HJ94" s="305"/>
      <c r="HK94" s="305"/>
      <c r="HL94" s="305"/>
      <c r="HM94" s="305"/>
      <c r="HN94" s="305"/>
      <c r="HO94" s="305"/>
      <c r="HP94" s="305"/>
      <c r="HQ94" s="305"/>
      <c r="HR94" s="305"/>
      <c r="HS94" s="305"/>
      <c r="HT94" s="305"/>
      <c r="HU94" s="305"/>
      <c r="HV94" s="305"/>
      <c r="HW94" s="305"/>
      <c r="HX94" s="305"/>
      <c r="HY94" s="305"/>
      <c r="HZ94" s="305"/>
      <c r="IA94" s="305"/>
      <c r="IB94" s="305"/>
      <c r="IC94" s="305"/>
      <c r="ID94" s="305"/>
      <c r="IE94" s="305"/>
      <c r="IF94" s="305"/>
      <c r="IG94" s="305"/>
      <c r="IH94" s="305"/>
      <c r="II94" s="305"/>
      <c r="IJ94" s="305"/>
      <c r="IK94" s="305"/>
      <c r="IL94" s="305"/>
      <c r="IM94" s="305"/>
      <c r="IN94" s="305"/>
      <c r="IO94" s="305"/>
      <c r="IP94" s="305"/>
      <c r="IQ94" s="305"/>
      <c r="IR94" s="305"/>
    </row>
    <row r="95" spans="2:252">
      <c r="B95" s="309"/>
      <c r="C95" s="305"/>
      <c r="D95" s="305"/>
      <c r="E95" s="305"/>
      <c r="F95" s="305"/>
      <c r="G95" s="305"/>
      <c r="H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5"/>
      <c r="AZ95" s="305"/>
      <c r="BA95" s="305"/>
      <c r="BB95" s="305"/>
      <c r="BC95" s="305"/>
      <c r="BD95" s="305"/>
      <c r="BE95" s="305"/>
      <c r="BF95" s="305"/>
      <c r="BG95" s="305"/>
      <c r="BH95" s="305"/>
      <c r="BI95" s="305"/>
      <c r="BJ95" s="305"/>
      <c r="BK95" s="305"/>
      <c r="BL95" s="305"/>
      <c r="BM95" s="305"/>
      <c r="BN95" s="305"/>
      <c r="BO95" s="305"/>
      <c r="BP95" s="305"/>
      <c r="BQ95" s="305"/>
      <c r="BR95" s="305"/>
      <c r="BS95" s="305"/>
      <c r="BT95" s="305"/>
      <c r="BU95" s="305"/>
      <c r="BV95" s="305"/>
      <c r="BW95" s="305"/>
      <c r="BX95" s="305"/>
      <c r="BY95" s="305"/>
      <c r="BZ95" s="305"/>
      <c r="CA95" s="305"/>
      <c r="CB95" s="305"/>
      <c r="CC95" s="305"/>
      <c r="CD95" s="305"/>
      <c r="CE95" s="305"/>
      <c r="CF95" s="305"/>
      <c r="CG95" s="305"/>
      <c r="CH95" s="305"/>
      <c r="CI95" s="305"/>
      <c r="CJ95" s="305"/>
      <c r="CK95" s="305"/>
      <c r="CL95" s="305"/>
      <c r="CM95" s="305"/>
      <c r="CN95" s="305"/>
      <c r="CO95" s="305"/>
      <c r="CP95" s="305"/>
      <c r="CQ95" s="305"/>
      <c r="CR95" s="305"/>
      <c r="CS95" s="305"/>
      <c r="CT95" s="305"/>
      <c r="CU95" s="305"/>
      <c r="CV95" s="305"/>
      <c r="CW95" s="305"/>
      <c r="CX95" s="305"/>
      <c r="CY95" s="305"/>
      <c r="CZ95" s="305"/>
      <c r="DA95" s="305"/>
      <c r="DB95" s="305"/>
      <c r="DC95" s="305"/>
      <c r="DD95" s="305"/>
      <c r="DE95" s="305"/>
      <c r="DF95" s="305"/>
      <c r="DG95" s="305"/>
      <c r="DH95" s="305"/>
      <c r="DI95" s="305"/>
      <c r="DJ95" s="305"/>
      <c r="DK95" s="305"/>
      <c r="DL95" s="305"/>
      <c r="DM95" s="305"/>
      <c r="DN95" s="305"/>
      <c r="DO95" s="305"/>
      <c r="DP95" s="305"/>
      <c r="DQ95" s="305"/>
      <c r="DR95" s="305"/>
      <c r="DS95" s="305"/>
      <c r="DT95" s="305"/>
      <c r="DU95" s="305"/>
      <c r="DV95" s="305"/>
      <c r="DW95" s="305"/>
      <c r="DX95" s="305"/>
      <c r="DY95" s="305"/>
      <c r="DZ95" s="305"/>
      <c r="EA95" s="305"/>
      <c r="EB95" s="305"/>
      <c r="EC95" s="305"/>
      <c r="ED95" s="305"/>
      <c r="EE95" s="305"/>
      <c r="EF95" s="305"/>
      <c r="EG95" s="305"/>
      <c r="EH95" s="305"/>
      <c r="EI95" s="305"/>
      <c r="EJ95" s="305"/>
      <c r="EK95" s="305"/>
      <c r="EL95" s="305"/>
      <c r="EM95" s="305"/>
      <c r="EN95" s="305"/>
      <c r="EO95" s="305"/>
      <c r="EP95" s="305"/>
      <c r="EQ95" s="305"/>
      <c r="ER95" s="305"/>
      <c r="ES95" s="305"/>
      <c r="ET95" s="305"/>
      <c r="EU95" s="305"/>
      <c r="EV95" s="305"/>
      <c r="EW95" s="305"/>
      <c r="EX95" s="305"/>
      <c r="EY95" s="305"/>
      <c r="EZ95" s="305"/>
      <c r="FA95" s="305"/>
      <c r="FB95" s="305"/>
      <c r="FC95" s="305"/>
      <c r="FD95" s="305"/>
      <c r="FE95" s="305"/>
      <c r="FF95" s="305"/>
      <c r="FG95" s="305"/>
      <c r="FH95" s="305"/>
      <c r="FI95" s="305"/>
      <c r="FJ95" s="305"/>
      <c r="FK95" s="305"/>
      <c r="FL95" s="305"/>
      <c r="FM95" s="305"/>
      <c r="FN95" s="305"/>
      <c r="FO95" s="305"/>
      <c r="FP95" s="305"/>
      <c r="FQ95" s="305"/>
      <c r="FR95" s="305"/>
      <c r="FS95" s="305"/>
      <c r="FT95" s="305"/>
      <c r="FU95" s="305"/>
      <c r="FV95" s="305"/>
      <c r="FW95" s="305"/>
      <c r="FX95" s="305"/>
      <c r="FY95" s="305"/>
      <c r="FZ95" s="305"/>
      <c r="GA95" s="305"/>
      <c r="GB95" s="305"/>
      <c r="GC95" s="305"/>
      <c r="GD95" s="305"/>
      <c r="GE95" s="305"/>
      <c r="GF95" s="305"/>
      <c r="GG95" s="305"/>
      <c r="GH95" s="305"/>
      <c r="GI95" s="305"/>
      <c r="GJ95" s="305"/>
      <c r="GK95" s="305"/>
      <c r="GL95" s="305"/>
      <c r="GM95" s="305"/>
      <c r="GN95" s="305"/>
      <c r="GO95" s="305"/>
      <c r="GP95" s="305"/>
      <c r="GQ95" s="305"/>
      <c r="GR95" s="305"/>
      <c r="GS95" s="305"/>
      <c r="GT95" s="305"/>
      <c r="GU95" s="305"/>
      <c r="GV95" s="305"/>
      <c r="GW95" s="305"/>
      <c r="GX95" s="305"/>
      <c r="GY95" s="305"/>
      <c r="GZ95" s="305"/>
      <c r="HA95" s="305"/>
      <c r="HB95" s="305"/>
      <c r="HC95" s="305"/>
      <c r="HD95" s="305"/>
      <c r="HE95" s="305"/>
      <c r="HF95" s="305"/>
      <c r="HG95" s="305"/>
      <c r="HH95" s="305"/>
      <c r="HI95" s="305"/>
      <c r="HJ95" s="305"/>
      <c r="HK95" s="305"/>
      <c r="HL95" s="305"/>
      <c r="HM95" s="305"/>
      <c r="HN95" s="305"/>
      <c r="HO95" s="305"/>
      <c r="HP95" s="305"/>
      <c r="HQ95" s="305"/>
      <c r="HR95" s="305"/>
      <c r="HS95" s="305"/>
      <c r="HT95" s="305"/>
      <c r="HU95" s="305"/>
      <c r="HV95" s="305"/>
      <c r="HW95" s="305"/>
      <c r="HX95" s="305"/>
      <c r="HY95" s="305"/>
      <c r="HZ95" s="305"/>
      <c r="IA95" s="305"/>
      <c r="IB95" s="305"/>
      <c r="IC95" s="305"/>
      <c r="ID95" s="305"/>
      <c r="IE95" s="305"/>
      <c r="IF95" s="305"/>
      <c r="IG95" s="305"/>
      <c r="IH95" s="305"/>
      <c r="II95" s="305"/>
      <c r="IJ95" s="305"/>
      <c r="IK95" s="305"/>
      <c r="IL95" s="305"/>
      <c r="IM95" s="305"/>
      <c r="IN95" s="305"/>
      <c r="IO95" s="305"/>
      <c r="IP95" s="305"/>
      <c r="IQ95" s="305"/>
      <c r="IR95" s="305"/>
    </row>
    <row r="96" spans="2:252">
      <c r="B96" s="309"/>
      <c r="C96" s="305"/>
      <c r="D96" s="305"/>
      <c r="E96" s="305"/>
      <c r="F96" s="305"/>
      <c r="G96" s="305"/>
      <c r="H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5"/>
      <c r="BA96" s="305"/>
      <c r="BB96" s="305"/>
      <c r="BC96" s="305"/>
      <c r="BD96" s="305"/>
      <c r="BE96" s="305"/>
      <c r="BF96" s="305"/>
      <c r="BG96" s="305"/>
      <c r="BH96" s="305"/>
      <c r="BI96" s="305"/>
      <c r="BJ96" s="305"/>
      <c r="BK96" s="305"/>
      <c r="BL96" s="305"/>
      <c r="BM96" s="305"/>
      <c r="BN96" s="305"/>
      <c r="BO96" s="305"/>
      <c r="BP96" s="305"/>
      <c r="BQ96" s="305"/>
      <c r="BR96" s="305"/>
      <c r="BS96" s="305"/>
      <c r="BT96" s="305"/>
      <c r="BU96" s="305"/>
      <c r="BV96" s="305"/>
      <c r="BW96" s="305"/>
      <c r="BX96" s="305"/>
      <c r="BY96" s="305"/>
      <c r="BZ96" s="305"/>
      <c r="CA96" s="305"/>
      <c r="CB96" s="305"/>
      <c r="CC96" s="305"/>
      <c r="CD96" s="305"/>
      <c r="CE96" s="305"/>
      <c r="CF96" s="305"/>
      <c r="CG96" s="305"/>
      <c r="CH96" s="305"/>
      <c r="CI96" s="305"/>
      <c r="CJ96" s="305"/>
      <c r="CK96" s="305"/>
      <c r="CL96" s="305"/>
      <c r="CM96" s="305"/>
      <c r="CN96" s="305"/>
      <c r="CO96" s="305"/>
      <c r="CP96" s="305"/>
      <c r="CQ96" s="305"/>
      <c r="CR96" s="305"/>
      <c r="CS96" s="305"/>
      <c r="CT96" s="305"/>
      <c r="CU96" s="305"/>
      <c r="CV96" s="305"/>
      <c r="CW96" s="305"/>
      <c r="CX96" s="305"/>
      <c r="CY96" s="305"/>
      <c r="CZ96" s="305"/>
      <c r="DA96" s="305"/>
      <c r="DB96" s="305"/>
      <c r="DC96" s="305"/>
      <c r="DD96" s="305"/>
      <c r="DE96" s="305"/>
      <c r="DF96" s="305"/>
      <c r="DG96" s="305"/>
      <c r="DH96" s="305"/>
      <c r="DI96" s="305"/>
      <c r="DJ96" s="305"/>
      <c r="DK96" s="305"/>
      <c r="DL96" s="305"/>
      <c r="DM96" s="305"/>
      <c r="DN96" s="305"/>
      <c r="DO96" s="305"/>
      <c r="DP96" s="305"/>
      <c r="DQ96" s="305"/>
      <c r="DR96" s="305"/>
      <c r="DS96" s="305"/>
      <c r="DT96" s="305"/>
      <c r="DU96" s="305"/>
      <c r="DV96" s="305"/>
      <c r="DW96" s="305"/>
      <c r="DX96" s="305"/>
      <c r="DY96" s="305"/>
      <c r="DZ96" s="305"/>
      <c r="EA96" s="305"/>
      <c r="EB96" s="305"/>
      <c r="EC96" s="305"/>
      <c r="ED96" s="305"/>
      <c r="EE96" s="305"/>
      <c r="EF96" s="305"/>
      <c r="EG96" s="305"/>
      <c r="EH96" s="305"/>
      <c r="EI96" s="305"/>
      <c r="EJ96" s="305"/>
      <c r="EK96" s="305"/>
      <c r="EL96" s="305"/>
      <c r="EM96" s="305"/>
      <c r="EN96" s="305"/>
      <c r="EO96" s="305"/>
      <c r="EP96" s="305"/>
      <c r="EQ96" s="305"/>
      <c r="ER96" s="305"/>
      <c r="ES96" s="305"/>
      <c r="ET96" s="305"/>
      <c r="EU96" s="305"/>
      <c r="EV96" s="305"/>
      <c r="EW96" s="305"/>
      <c r="EX96" s="305"/>
      <c r="EY96" s="305"/>
      <c r="EZ96" s="305"/>
      <c r="FA96" s="305"/>
      <c r="FB96" s="305"/>
      <c r="FC96" s="305"/>
      <c r="FD96" s="305"/>
      <c r="FE96" s="305"/>
      <c r="FF96" s="305"/>
      <c r="FG96" s="305"/>
      <c r="FH96" s="305"/>
      <c r="FI96" s="305"/>
      <c r="FJ96" s="305"/>
      <c r="FK96" s="305"/>
      <c r="FL96" s="305"/>
      <c r="FM96" s="305"/>
      <c r="FN96" s="305"/>
      <c r="FO96" s="305"/>
      <c r="FP96" s="305"/>
      <c r="FQ96" s="305"/>
      <c r="FR96" s="305"/>
      <c r="FS96" s="305"/>
      <c r="FT96" s="305"/>
      <c r="FU96" s="305"/>
      <c r="FV96" s="305"/>
      <c r="FW96" s="305"/>
      <c r="FX96" s="305"/>
      <c r="FY96" s="305"/>
      <c r="FZ96" s="305"/>
      <c r="GA96" s="305"/>
      <c r="GB96" s="305"/>
      <c r="GC96" s="305"/>
      <c r="GD96" s="305"/>
      <c r="GE96" s="305"/>
      <c r="GF96" s="305"/>
      <c r="GG96" s="305"/>
      <c r="GH96" s="305"/>
      <c r="GI96" s="305"/>
      <c r="GJ96" s="305"/>
      <c r="GK96" s="305"/>
      <c r="GL96" s="305"/>
      <c r="GM96" s="305"/>
      <c r="GN96" s="305"/>
      <c r="GO96" s="305"/>
      <c r="GP96" s="305"/>
      <c r="GQ96" s="305"/>
      <c r="GR96" s="305"/>
      <c r="GS96" s="305"/>
      <c r="GT96" s="305"/>
      <c r="GU96" s="305"/>
      <c r="GV96" s="305"/>
      <c r="GW96" s="305"/>
      <c r="GX96" s="305"/>
      <c r="GY96" s="305"/>
      <c r="GZ96" s="305"/>
      <c r="HA96" s="305"/>
      <c r="HB96" s="305"/>
      <c r="HC96" s="305"/>
      <c r="HD96" s="305"/>
      <c r="HE96" s="305"/>
      <c r="HF96" s="305"/>
      <c r="HG96" s="305"/>
      <c r="HH96" s="305"/>
      <c r="HI96" s="305"/>
      <c r="HJ96" s="305"/>
      <c r="HK96" s="305"/>
      <c r="HL96" s="305"/>
      <c r="HM96" s="305"/>
      <c r="HN96" s="305"/>
      <c r="HO96" s="305"/>
      <c r="HP96" s="305"/>
      <c r="HQ96" s="305"/>
      <c r="HR96" s="305"/>
      <c r="HS96" s="305"/>
      <c r="HT96" s="305"/>
      <c r="HU96" s="305"/>
      <c r="HV96" s="305"/>
      <c r="HW96" s="305"/>
      <c r="HX96" s="305"/>
      <c r="HY96" s="305"/>
      <c r="HZ96" s="305"/>
      <c r="IA96" s="305"/>
      <c r="IB96" s="305"/>
      <c r="IC96" s="305"/>
      <c r="ID96" s="305"/>
      <c r="IE96" s="305"/>
      <c r="IF96" s="305"/>
      <c r="IG96" s="305"/>
      <c r="IH96" s="305"/>
      <c r="II96" s="305"/>
      <c r="IJ96" s="305"/>
      <c r="IK96" s="305"/>
      <c r="IL96" s="305"/>
      <c r="IM96" s="305"/>
      <c r="IN96" s="305"/>
      <c r="IO96" s="305"/>
      <c r="IP96" s="305"/>
      <c r="IQ96" s="305"/>
      <c r="IR96" s="305"/>
    </row>
    <row r="97" spans="2:252">
      <c r="B97" s="309"/>
      <c r="C97" s="305"/>
      <c r="D97" s="305"/>
      <c r="E97" s="305"/>
      <c r="F97" s="305"/>
      <c r="G97" s="305"/>
      <c r="H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c r="BB97" s="305"/>
      <c r="BC97" s="305"/>
      <c r="BD97" s="305"/>
      <c r="BE97" s="305"/>
      <c r="BF97" s="305"/>
      <c r="BG97" s="305"/>
      <c r="BH97" s="305"/>
      <c r="BI97" s="305"/>
      <c r="BJ97" s="305"/>
      <c r="BK97" s="305"/>
      <c r="BL97" s="305"/>
      <c r="BM97" s="305"/>
      <c r="BN97" s="305"/>
      <c r="BO97" s="305"/>
      <c r="BP97" s="305"/>
      <c r="BQ97" s="305"/>
      <c r="BR97" s="305"/>
      <c r="BS97" s="305"/>
      <c r="BT97" s="305"/>
      <c r="BU97" s="305"/>
      <c r="BV97" s="305"/>
      <c r="BW97" s="305"/>
      <c r="BX97" s="305"/>
      <c r="BY97" s="305"/>
      <c r="BZ97" s="305"/>
      <c r="CA97" s="305"/>
      <c r="CB97" s="305"/>
      <c r="CC97" s="305"/>
      <c r="CD97" s="305"/>
      <c r="CE97" s="305"/>
      <c r="CF97" s="305"/>
      <c r="CG97" s="305"/>
      <c r="CH97" s="305"/>
      <c r="CI97" s="305"/>
      <c r="CJ97" s="305"/>
      <c r="CK97" s="305"/>
      <c r="CL97" s="305"/>
      <c r="CM97" s="305"/>
      <c r="CN97" s="305"/>
      <c r="CO97" s="305"/>
      <c r="CP97" s="305"/>
      <c r="CQ97" s="305"/>
      <c r="CR97" s="305"/>
      <c r="CS97" s="305"/>
      <c r="CT97" s="305"/>
      <c r="CU97" s="305"/>
      <c r="CV97" s="305"/>
      <c r="CW97" s="305"/>
      <c r="CX97" s="305"/>
      <c r="CY97" s="305"/>
      <c r="CZ97" s="305"/>
      <c r="DA97" s="305"/>
      <c r="DB97" s="305"/>
      <c r="DC97" s="305"/>
      <c r="DD97" s="305"/>
      <c r="DE97" s="305"/>
      <c r="DF97" s="305"/>
      <c r="DG97" s="305"/>
      <c r="DH97" s="305"/>
      <c r="DI97" s="305"/>
      <c r="DJ97" s="305"/>
      <c r="DK97" s="305"/>
      <c r="DL97" s="305"/>
      <c r="DM97" s="305"/>
      <c r="DN97" s="305"/>
      <c r="DO97" s="305"/>
      <c r="DP97" s="305"/>
      <c r="DQ97" s="305"/>
      <c r="DR97" s="305"/>
      <c r="DS97" s="305"/>
      <c r="DT97" s="305"/>
      <c r="DU97" s="305"/>
      <c r="DV97" s="305"/>
      <c r="DW97" s="305"/>
      <c r="DX97" s="305"/>
      <c r="DY97" s="305"/>
      <c r="DZ97" s="305"/>
      <c r="EA97" s="305"/>
      <c r="EB97" s="305"/>
      <c r="EC97" s="305"/>
      <c r="ED97" s="305"/>
      <c r="EE97" s="305"/>
      <c r="EF97" s="305"/>
      <c r="EG97" s="305"/>
      <c r="EH97" s="305"/>
      <c r="EI97" s="305"/>
      <c r="EJ97" s="305"/>
      <c r="EK97" s="305"/>
      <c r="EL97" s="305"/>
      <c r="EM97" s="305"/>
      <c r="EN97" s="305"/>
      <c r="EO97" s="305"/>
      <c r="EP97" s="305"/>
      <c r="EQ97" s="305"/>
      <c r="ER97" s="305"/>
      <c r="ES97" s="305"/>
      <c r="ET97" s="305"/>
      <c r="EU97" s="305"/>
      <c r="EV97" s="305"/>
      <c r="EW97" s="305"/>
      <c r="EX97" s="305"/>
      <c r="EY97" s="305"/>
      <c r="EZ97" s="305"/>
      <c r="FA97" s="305"/>
      <c r="FB97" s="305"/>
      <c r="FC97" s="305"/>
      <c r="FD97" s="305"/>
      <c r="FE97" s="305"/>
      <c r="FF97" s="305"/>
      <c r="FG97" s="305"/>
      <c r="FH97" s="305"/>
      <c r="FI97" s="305"/>
      <c r="FJ97" s="305"/>
      <c r="FK97" s="305"/>
      <c r="FL97" s="305"/>
      <c r="FM97" s="305"/>
      <c r="FN97" s="305"/>
      <c r="FO97" s="305"/>
      <c r="FP97" s="305"/>
      <c r="FQ97" s="305"/>
      <c r="FR97" s="305"/>
      <c r="FS97" s="305"/>
      <c r="FT97" s="305"/>
      <c r="FU97" s="305"/>
      <c r="FV97" s="305"/>
      <c r="FW97" s="305"/>
      <c r="FX97" s="305"/>
      <c r="FY97" s="305"/>
      <c r="FZ97" s="305"/>
      <c r="GA97" s="305"/>
      <c r="GB97" s="305"/>
      <c r="GC97" s="305"/>
      <c r="GD97" s="305"/>
      <c r="GE97" s="305"/>
      <c r="GF97" s="305"/>
      <c r="GG97" s="305"/>
      <c r="GH97" s="305"/>
      <c r="GI97" s="305"/>
      <c r="GJ97" s="305"/>
      <c r="GK97" s="305"/>
      <c r="GL97" s="305"/>
      <c r="GM97" s="305"/>
      <c r="GN97" s="305"/>
      <c r="GO97" s="305"/>
      <c r="GP97" s="305"/>
      <c r="GQ97" s="305"/>
      <c r="GR97" s="305"/>
      <c r="GS97" s="305"/>
      <c r="GT97" s="305"/>
      <c r="GU97" s="305"/>
      <c r="GV97" s="305"/>
      <c r="GW97" s="305"/>
      <c r="GX97" s="305"/>
      <c r="GY97" s="305"/>
      <c r="GZ97" s="305"/>
      <c r="HA97" s="305"/>
      <c r="HB97" s="305"/>
      <c r="HC97" s="305"/>
      <c r="HD97" s="305"/>
      <c r="HE97" s="305"/>
      <c r="HF97" s="305"/>
      <c r="HG97" s="305"/>
      <c r="HH97" s="305"/>
      <c r="HI97" s="305"/>
      <c r="HJ97" s="305"/>
      <c r="HK97" s="305"/>
      <c r="HL97" s="305"/>
      <c r="HM97" s="305"/>
      <c r="HN97" s="305"/>
      <c r="HO97" s="305"/>
      <c r="HP97" s="305"/>
      <c r="HQ97" s="305"/>
      <c r="HR97" s="305"/>
      <c r="HS97" s="305"/>
      <c r="HT97" s="305"/>
      <c r="HU97" s="305"/>
      <c r="HV97" s="305"/>
      <c r="HW97" s="305"/>
      <c r="HX97" s="305"/>
      <c r="HY97" s="305"/>
      <c r="HZ97" s="305"/>
      <c r="IA97" s="305"/>
      <c r="IB97" s="305"/>
      <c r="IC97" s="305"/>
      <c r="ID97" s="305"/>
      <c r="IE97" s="305"/>
      <c r="IF97" s="305"/>
      <c r="IG97" s="305"/>
      <c r="IH97" s="305"/>
      <c r="II97" s="305"/>
      <c r="IJ97" s="305"/>
      <c r="IK97" s="305"/>
      <c r="IL97" s="305"/>
      <c r="IM97" s="305"/>
      <c r="IN97" s="305"/>
      <c r="IO97" s="305"/>
      <c r="IP97" s="305"/>
      <c r="IQ97" s="305"/>
      <c r="IR97" s="305"/>
    </row>
    <row r="98" spans="2:252">
      <c r="B98" s="309"/>
      <c r="C98" s="305"/>
      <c r="D98" s="305"/>
      <c r="E98" s="305"/>
      <c r="F98" s="305"/>
      <c r="G98" s="305"/>
      <c r="H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5"/>
      <c r="BN98" s="305"/>
      <c r="BO98" s="305"/>
      <c r="BP98" s="305"/>
      <c r="BQ98" s="305"/>
      <c r="BR98" s="305"/>
      <c r="BS98" s="305"/>
      <c r="BT98" s="305"/>
      <c r="BU98" s="305"/>
      <c r="BV98" s="305"/>
      <c r="BW98" s="305"/>
      <c r="BX98" s="305"/>
      <c r="BY98" s="305"/>
      <c r="BZ98" s="305"/>
      <c r="CA98" s="305"/>
      <c r="CB98" s="305"/>
      <c r="CC98" s="305"/>
      <c r="CD98" s="305"/>
      <c r="CE98" s="305"/>
      <c r="CF98" s="305"/>
      <c r="CG98" s="305"/>
      <c r="CH98" s="305"/>
      <c r="CI98" s="305"/>
      <c r="CJ98" s="305"/>
      <c r="CK98" s="305"/>
      <c r="CL98" s="305"/>
      <c r="CM98" s="305"/>
      <c r="CN98" s="305"/>
      <c r="CO98" s="305"/>
      <c r="CP98" s="305"/>
      <c r="CQ98" s="305"/>
      <c r="CR98" s="305"/>
      <c r="CS98" s="305"/>
      <c r="CT98" s="305"/>
      <c r="CU98" s="305"/>
      <c r="CV98" s="305"/>
      <c r="CW98" s="305"/>
      <c r="CX98" s="305"/>
      <c r="CY98" s="305"/>
      <c r="CZ98" s="305"/>
      <c r="DA98" s="305"/>
      <c r="DB98" s="305"/>
      <c r="DC98" s="305"/>
      <c r="DD98" s="305"/>
      <c r="DE98" s="305"/>
      <c r="DF98" s="305"/>
      <c r="DG98" s="305"/>
      <c r="DH98" s="305"/>
      <c r="DI98" s="305"/>
      <c r="DJ98" s="305"/>
      <c r="DK98" s="305"/>
      <c r="DL98" s="305"/>
      <c r="DM98" s="305"/>
      <c r="DN98" s="305"/>
      <c r="DO98" s="305"/>
      <c r="DP98" s="305"/>
      <c r="DQ98" s="305"/>
      <c r="DR98" s="305"/>
      <c r="DS98" s="305"/>
      <c r="DT98" s="305"/>
      <c r="DU98" s="305"/>
      <c r="DV98" s="305"/>
      <c r="DW98" s="305"/>
      <c r="DX98" s="305"/>
      <c r="DY98" s="305"/>
      <c r="DZ98" s="305"/>
      <c r="EA98" s="305"/>
      <c r="EB98" s="305"/>
      <c r="EC98" s="305"/>
      <c r="ED98" s="305"/>
      <c r="EE98" s="305"/>
      <c r="EF98" s="305"/>
      <c r="EG98" s="305"/>
      <c r="EH98" s="305"/>
      <c r="EI98" s="305"/>
      <c r="EJ98" s="305"/>
      <c r="EK98" s="305"/>
      <c r="EL98" s="305"/>
      <c r="EM98" s="305"/>
      <c r="EN98" s="305"/>
      <c r="EO98" s="305"/>
      <c r="EP98" s="305"/>
      <c r="EQ98" s="305"/>
      <c r="ER98" s="305"/>
      <c r="ES98" s="305"/>
      <c r="ET98" s="305"/>
      <c r="EU98" s="305"/>
      <c r="EV98" s="305"/>
      <c r="EW98" s="305"/>
      <c r="EX98" s="305"/>
      <c r="EY98" s="305"/>
      <c r="EZ98" s="305"/>
      <c r="FA98" s="305"/>
      <c r="FB98" s="305"/>
      <c r="FC98" s="305"/>
      <c r="FD98" s="305"/>
      <c r="FE98" s="305"/>
      <c r="FF98" s="305"/>
      <c r="FG98" s="305"/>
      <c r="FH98" s="305"/>
      <c r="FI98" s="305"/>
      <c r="FJ98" s="305"/>
      <c r="FK98" s="305"/>
      <c r="FL98" s="305"/>
      <c r="FM98" s="305"/>
      <c r="FN98" s="305"/>
      <c r="FO98" s="305"/>
      <c r="FP98" s="305"/>
      <c r="FQ98" s="305"/>
      <c r="FR98" s="305"/>
      <c r="FS98" s="305"/>
      <c r="FT98" s="305"/>
      <c r="FU98" s="305"/>
      <c r="FV98" s="305"/>
      <c r="FW98" s="305"/>
      <c r="FX98" s="305"/>
      <c r="FY98" s="305"/>
      <c r="FZ98" s="305"/>
      <c r="GA98" s="305"/>
      <c r="GB98" s="305"/>
      <c r="GC98" s="305"/>
      <c r="GD98" s="305"/>
      <c r="GE98" s="305"/>
      <c r="GF98" s="305"/>
      <c r="GG98" s="305"/>
      <c r="GH98" s="305"/>
      <c r="GI98" s="305"/>
      <c r="GJ98" s="305"/>
      <c r="GK98" s="305"/>
      <c r="GL98" s="305"/>
      <c r="GM98" s="305"/>
      <c r="GN98" s="305"/>
      <c r="GO98" s="305"/>
      <c r="GP98" s="305"/>
      <c r="GQ98" s="305"/>
      <c r="GR98" s="305"/>
      <c r="GS98" s="305"/>
      <c r="GT98" s="305"/>
      <c r="GU98" s="305"/>
      <c r="GV98" s="305"/>
      <c r="GW98" s="305"/>
      <c r="GX98" s="305"/>
      <c r="GY98" s="305"/>
      <c r="GZ98" s="305"/>
      <c r="HA98" s="305"/>
      <c r="HB98" s="305"/>
      <c r="HC98" s="305"/>
      <c r="HD98" s="305"/>
      <c r="HE98" s="305"/>
      <c r="HF98" s="305"/>
      <c r="HG98" s="305"/>
      <c r="HH98" s="305"/>
      <c r="HI98" s="305"/>
      <c r="HJ98" s="305"/>
      <c r="HK98" s="305"/>
      <c r="HL98" s="305"/>
      <c r="HM98" s="305"/>
      <c r="HN98" s="305"/>
      <c r="HO98" s="305"/>
      <c r="HP98" s="305"/>
      <c r="HQ98" s="305"/>
      <c r="HR98" s="305"/>
      <c r="HS98" s="305"/>
      <c r="HT98" s="305"/>
      <c r="HU98" s="305"/>
      <c r="HV98" s="305"/>
      <c r="HW98" s="305"/>
      <c r="HX98" s="305"/>
      <c r="HY98" s="305"/>
      <c r="HZ98" s="305"/>
      <c r="IA98" s="305"/>
      <c r="IB98" s="305"/>
      <c r="IC98" s="305"/>
      <c r="ID98" s="305"/>
      <c r="IE98" s="305"/>
      <c r="IF98" s="305"/>
      <c r="IG98" s="305"/>
      <c r="IH98" s="305"/>
      <c r="II98" s="305"/>
      <c r="IJ98" s="305"/>
      <c r="IK98" s="305"/>
      <c r="IL98" s="305"/>
      <c r="IM98" s="305"/>
      <c r="IN98" s="305"/>
      <c r="IO98" s="305"/>
      <c r="IP98" s="305"/>
      <c r="IQ98" s="305"/>
      <c r="IR98" s="305"/>
    </row>
    <row r="99" spans="2:252">
      <c r="B99" s="309"/>
      <c r="C99" s="305"/>
      <c r="D99" s="305"/>
      <c r="E99" s="305"/>
      <c r="F99" s="305"/>
      <c r="G99" s="305"/>
      <c r="H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5"/>
      <c r="AZ99" s="305"/>
      <c r="BA99" s="305"/>
      <c r="BB99" s="305"/>
      <c r="BC99" s="305"/>
      <c r="BD99" s="305"/>
      <c r="BE99" s="305"/>
      <c r="BF99" s="305"/>
      <c r="BG99" s="305"/>
      <c r="BH99" s="305"/>
      <c r="BI99" s="305"/>
      <c r="BJ99" s="305"/>
      <c r="BK99" s="305"/>
      <c r="BL99" s="305"/>
      <c r="BM99" s="305"/>
      <c r="BN99" s="305"/>
      <c r="BO99" s="305"/>
      <c r="BP99" s="305"/>
      <c r="BQ99" s="305"/>
      <c r="BR99" s="305"/>
      <c r="BS99" s="305"/>
      <c r="BT99" s="305"/>
      <c r="BU99" s="305"/>
      <c r="BV99" s="305"/>
      <c r="BW99" s="305"/>
      <c r="BX99" s="305"/>
      <c r="BY99" s="305"/>
      <c r="BZ99" s="305"/>
      <c r="CA99" s="305"/>
      <c r="CB99" s="305"/>
      <c r="CC99" s="305"/>
      <c r="CD99" s="305"/>
      <c r="CE99" s="305"/>
      <c r="CF99" s="305"/>
      <c r="CG99" s="305"/>
      <c r="CH99" s="305"/>
      <c r="CI99" s="305"/>
      <c r="CJ99" s="305"/>
      <c r="CK99" s="305"/>
      <c r="CL99" s="305"/>
      <c r="CM99" s="305"/>
      <c r="CN99" s="305"/>
      <c r="CO99" s="305"/>
      <c r="CP99" s="305"/>
      <c r="CQ99" s="305"/>
      <c r="CR99" s="305"/>
      <c r="CS99" s="305"/>
      <c r="CT99" s="305"/>
      <c r="CU99" s="305"/>
      <c r="CV99" s="305"/>
      <c r="CW99" s="305"/>
      <c r="CX99" s="305"/>
      <c r="CY99" s="305"/>
      <c r="CZ99" s="305"/>
      <c r="DA99" s="305"/>
      <c r="DB99" s="305"/>
      <c r="DC99" s="305"/>
      <c r="DD99" s="305"/>
      <c r="DE99" s="305"/>
      <c r="DF99" s="305"/>
      <c r="DG99" s="305"/>
      <c r="DH99" s="305"/>
      <c r="DI99" s="305"/>
      <c r="DJ99" s="305"/>
      <c r="DK99" s="305"/>
      <c r="DL99" s="305"/>
      <c r="DM99" s="305"/>
      <c r="DN99" s="305"/>
      <c r="DO99" s="305"/>
      <c r="DP99" s="305"/>
      <c r="DQ99" s="305"/>
      <c r="DR99" s="305"/>
      <c r="DS99" s="305"/>
      <c r="DT99" s="305"/>
      <c r="DU99" s="305"/>
      <c r="DV99" s="305"/>
      <c r="DW99" s="305"/>
      <c r="DX99" s="305"/>
      <c r="DY99" s="305"/>
      <c r="DZ99" s="305"/>
      <c r="EA99" s="305"/>
      <c r="EB99" s="305"/>
      <c r="EC99" s="305"/>
      <c r="ED99" s="305"/>
      <c r="EE99" s="305"/>
      <c r="EF99" s="305"/>
      <c r="EG99" s="305"/>
      <c r="EH99" s="305"/>
      <c r="EI99" s="305"/>
      <c r="EJ99" s="305"/>
      <c r="EK99" s="305"/>
      <c r="EL99" s="305"/>
      <c r="EM99" s="305"/>
      <c r="EN99" s="305"/>
      <c r="EO99" s="305"/>
      <c r="EP99" s="305"/>
      <c r="EQ99" s="305"/>
      <c r="ER99" s="305"/>
      <c r="ES99" s="305"/>
      <c r="ET99" s="305"/>
      <c r="EU99" s="305"/>
      <c r="EV99" s="305"/>
      <c r="EW99" s="305"/>
      <c r="EX99" s="305"/>
      <c r="EY99" s="305"/>
      <c r="EZ99" s="305"/>
      <c r="FA99" s="305"/>
      <c r="FB99" s="305"/>
      <c r="FC99" s="305"/>
      <c r="FD99" s="305"/>
      <c r="FE99" s="305"/>
      <c r="FF99" s="305"/>
      <c r="FG99" s="305"/>
      <c r="FH99" s="305"/>
      <c r="FI99" s="305"/>
      <c r="FJ99" s="305"/>
      <c r="FK99" s="305"/>
      <c r="FL99" s="305"/>
      <c r="FM99" s="305"/>
      <c r="FN99" s="305"/>
      <c r="FO99" s="305"/>
      <c r="FP99" s="305"/>
      <c r="FQ99" s="305"/>
      <c r="FR99" s="305"/>
      <c r="FS99" s="305"/>
      <c r="FT99" s="305"/>
      <c r="FU99" s="305"/>
      <c r="FV99" s="305"/>
      <c r="FW99" s="305"/>
      <c r="FX99" s="305"/>
      <c r="FY99" s="305"/>
      <c r="FZ99" s="305"/>
      <c r="GA99" s="305"/>
      <c r="GB99" s="305"/>
      <c r="GC99" s="305"/>
      <c r="GD99" s="305"/>
      <c r="GE99" s="305"/>
      <c r="GF99" s="305"/>
      <c r="GG99" s="305"/>
      <c r="GH99" s="305"/>
      <c r="GI99" s="305"/>
      <c r="GJ99" s="305"/>
      <c r="GK99" s="305"/>
      <c r="GL99" s="305"/>
      <c r="GM99" s="305"/>
      <c r="GN99" s="305"/>
      <c r="GO99" s="305"/>
      <c r="GP99" s="305"/>
      <c r="GQ99" s="305"/>
      <c r="GR99" s="305"/>
      <c r="GS99" s="305"/>
      <c r="GT99" s="305"/>
      <c r="GU99" s="305"/>
      <c r="GV99" s="305"/>
      <c r="GW99" s="305"/>
      <c r="GX99" s="305"/>
      <c r="GY99" s="305"/>
      <c r="GZ99" s="305"/>
      <c r="HA99" s="305"/>
      <c r="HB99" s="305"/>
      <c r="HC99" s="305"/>
      <c r="HD99" s="305"/>
      <c r="HE99" s="305"/>
      <c r="HF99" s="305"/>
      <c r="HG99" s="305"/>
      <c r="HH99" s="305"/>
      <c r="HI99" s="305"/>
      <c r="HJ99" s="305"/>
      <c r="HK99" s="305"/>
      <c r="HL99" s="305"/>
      <c r="HM99" s="305"/>
      <c r="HN99" s="305"/>
      <c r="HO99" s="305"/>
      <c r="HP99" s="305"/>
      <c r="HQ99" s="305"/>
      <c r="HR99" s="305"/>
      <c r="HS99" s="305"/>
      <c r="HT99" s="305"/>
      <c r="HU99" s="305"/>
      <c r="HV99" s="305"/>
      <c r="HW99" s="305"/>
      <c r="HX99" s="305"/>
      <c r="HY99" s="305"/>
      <c r="HZ99" s="305"/>
      <c r="IA99" s="305"/>
      <c r="IB99" s="305"/>
      <c r="IC99" s="305"/>
      <c r="ID99" s="305"/>
      <c r="IE99" s="305"/>
      <c r="IF99" s="305"/>
      <c r="IG99" s="305"/>
      <c r="IH99" s="305"/>
      <c r="II99" s="305"/>
      <c r="IJ99" s="305"/>
      <c r="IK99" s="305"/>
      <c r="IL99" s="305"/>
      <c r="IM99" s="305"/>
      <c r="IN99" s="305"/>
      <c r="IO99" s="305"/>
      <c r="IP99" s="305"/>
      <c r="IQ99" s="305"/>
      <c r="IR99" s="305"/>
    </row>
    <row r="100" spans="2:252">
      <c r="B100" s="309"/>
      <c r="C100" s="305"/>
      <c r="D100" s="305"/>
      <c r="E100" s="305"/>
      <c r="F100" s="305"/>
      <c r="G100" s="305"/>
      <c r="H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c r="AZ100" s="305"/>
      <c r="BA100" s="305"/>
      <c r="BB100" s="305"/>
      <c r="BC100" s="305"/>
      <c r="BD100" s="305"/>
      <c r="BE100" s="305"/>
      <c r="BF100" s="305"/>
      <c r="BG100" s="305"/>
      <c r="BH100" s="305"/>
      <c r="BI100" s="305"/>
      <c r="BJ100" s="305"/>
      <c r="BK100" s="305"/>
      <c r="BL100" s="305"/>
      <c r="BM100" s="305"/>
      <c r="BN100" s="305"/>
      <c r="BO100" s="305"/>
      <c r="BP100" s="305"/>
      <c r="BQ100" s="305"/>
      <c r="BR100" s="305"/>
      <c r="BS100" s="305"/>
      <c r="BT100" s="305"/>
      <c r="BU100" s="305"/>
      <c r="BV100" s="305"/>
      <c r="BW100" s="305"/>
      <c r="BX100" s="305"/>
      <c r="BY100" s="305"/>
      <c r="BZ100" s="305"/>
      <c r="CA100" s="305"/>
      <c r="CB100" s="305"/>
      <c r="CC100" s="305"/>
      <c r="CD100" s="305"/>
      <c r="CE100" s="305"/>
      <c r="CF100" s="305"/>
      <c r="CG100" s="305"/>
      <c r="CH100" s="305"/>
      <c r="CI100" s="305"/>
      <c r="CJ100" s="305"/>
      <c r="CK100" s="305"/>
      <c r="CL100" s="305"/>
      <c r="CM100" s="305"/>
      <c r="CN100" s="305"/>
      <c r="CO100" s="305"/>
      <c r="CP100" s="305"/>
      <c r="CQ100" s="305"/>
      <c r="CR100" s="305"/>
      <c r="CS100" s="305"/>
      <c r="CT100" s="305"/>
      <c r="CU100" s="305"/>
      <c r="CV100" s="305"/>
      <c r="CW100" s="305"/>
      <c r="CX100" s="305"/>
      <c r="CY100" s="305"/>
      <c r="CZ100" s="305"/>
      <c r="DA100" s="305"/>
      <c r="DB100" s="305"/>
      <c r="DC100" s="305"/>
      <c r="DD100" s="305"/>
      <c r="DE100" s="305"/>
      <c r="DF100" s="305"/>
      <c r="DG100" s="305"/>
      <c r="DH100" s="305"/>
      <c r="DI100" s="305"/>
      <c r="DJ100" s="305"/>
      <c r="DK100" s="305"/>
      <c r="DL100" s="305"/>
      <c r="DM100" s="305"/>
      <c r="DN100" s="305"/>
      <c r="DO100" s="305"/>
      <c r="DP100" s="305"/>
      <c r="DQ100" s="305"/>
      <c r="DR100" s="305"/>
      <c r="DS100" s="305"/>
      <c r="DT100" s="305"/>
      <c r="DU100" s="305"/>
      <c r="DV100" s="305"/>
      <c r="DW100" s="305"/>
      <c r="DX100" s="305"/>
      <c r="DY100" s="305"/>
      <c r="DZ100" s="305"/>
      <c r="EA100" s="305"/>
      <c r="EB100" s="305"/>
      <c r="EC100" s="305"/>
      <c r="ED100" s="305"/>
      <c r="EE100" s="305"/>
      <c r="EF100" s="305"/>
      <c r="EG100" s="305"/>
      <c r="EH100" s="305"/>
      <c r="EI100" s="305"/>
      <c r="EJ100" s="305"/>
      <c r="EK100" s="305"/>
      <c r="EL100" s="305"/>
      <c r="EM100" s="305"/>
      <c r="EN100" s="305"/>
      <c r="EO100" s="305"/>
      <c r="EP100" s="305"/>
      <c r="EQ100" s="305"/>
      <c r="ER100" s="305"/>
      <c r="ES100" s="305"/>
      <c r="ET100" s="305"/>
      <c r="EU100" s="305"/>
      <c r="EV100" s="305"/>
      <c r="EW100" s="305"/>
      <c r="EX100" s="305"/>
      <c r="EY100" s="305"/>
      <c r="EZ100" s="305"/>
      <c r="FA100" s="305"/>
      <c r="FB100" s="305"/>
      <c r="FC100" s="305"/>
      <c r="FD100" s="305"/>
      <c r="FE100" s="305"/>
      <c r="FF100" s="305"/>
      <c r="FG100" s="305"/>
      <c r="FH100" s="305"/>
      <c r="FI100" s="305"/>
      <c r="FJ100" s="305"/>
      <c r="FK100" s="305"/>
      <c r="FL100" s="305"/>
      <c r="FM100" s="305"/>
      <c r="FN100" s="305"/>
      <c r="FO100" s="305"/>
      <c r="FP100" s="305"/>
      <c r="FQ100" s="305"/>
      <c r="FR100" s="305"/>
      <c r="FS100" s="305"/>
      <c r="FT100" s="305"/>
      <c r="FU100" s="305"/>
      <c r="FV100" s="305"/>
      <c r="FW100" s="305"/>
      <c r="FX100" s="305"/>
      <c r="FY100" s="305"/>
      <c r="FZ100" s="305"/>
      <c r="GA100" s="305"/>
      <c r="GB100" s="305"/>
      <c r="GC100" s="305"/>
      <c r="GD100" s="305"/>
      <c r="GE100" s="305"/>
      <c r="GF100" s="305"/>
      <c r="GG100" s="305"/>
      <c r="GH100" s="305"/>
      <c r="GI100" s="305"/>
      <c r="GJ100" s="305"/>
      <c r="GK100" s="305"/>
      <c r="GL100" s="305"/>
      <c r="GM100" s="305"/>
      <c r="GN100" s="305"/>
      <c r="GO100" s="305"/>
      <c r="GP100" s="305"/>
      <c r="GQ100" s="305"/>
      <c r="GR100" s="305"/>
      <c r="GS100" s="305"/>
      <c r="GT100" s="305"/>
      <c r="GU100" s="305"/>
      <c r="GV100" s="305"/>
      <c r="GW100" s="305"/>
      <c r="GX100" s="305"/>
      <c r="GY100" s="305"/>
      <c r="GZ100" s="305"/>
      <c r="HA100" s="305"/>
      <c r="HB100" s="305"/>
      <c r="HC100" s="305"/>
      <c r="HD100" s="305"/>
      <c r="HE100" s="305"/>
      <c r="HF100" s="305"/>
      <c r="HG100" s="305"/>
      <c r="HH100" s="305"/>
      <c r="HI100" s="305"/>
      <c r="HJ100" s="305"/>
      <c r="HK100" s="305"/>
      <c r="HL100" s="305"/>
      <c r="HM100" s="305"/>
      <c r="HN100" s="305"/>
      <c r="HO100" s="305"/>
      <c r="HP100" s="305"/>
      <c r="HQ100" s="305"/>
      <c r="HR100" s="305"/>
      <c r="HS100" s="305"/>
      <c r="HT100" s="305"/>
      <c r="HU100" s="305"/>
      <c r="HV100" s="305"/>
      <c r="HW100" s="305"/>
      <c r="HX100" s="305"/>
      <c r="HY100" s="305"/>
      <c r="HZ100" s="305"/>
      <c r="IA100" s="305"/>
      <c r="IB100" s="305"/>
      <c r="IC100" s="305"/>
      <c r="ID100" s="305"/>
      <c r="IE100" s="305"/>
      <c r="IF100" s="305"/>
      <c r="IG100" s="305"/>
      <c r="IH100" s="305"/>
      <c r="II100" s="305"/>
      <c r="IJ100" s="305"/>
      <c r="IK100" s="305"/>
      <c r="IL100" s="305"/>
      <c r="IM100" s="305"/>
      <c r="IN100" s="305"/>
      <c r="IO100" s="305"/>
      <c r="IP100" s="305"/>
      <c r="IQ100" s="305"/>
      <c r="IR100" s="305"/>
    </row>
    <row r="101" spans="2:252">
      <c r="B101" s="309"/>
      <c r="C101" s="305"/>
      <c r="D101" s="305"/>
      <c r="E101" s="305"/>
      <c r="F101" s="305"/>
      <c r="G101" s="305"/>
      <c r="H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5"/>
      <c r="BA101" s="305"/>
      <c r="BB101" s="305"/>
      <c r="BC101" s="305"/>
      <c r="BD101" s="305"/>
      <c r="BE101" s="305"/>
      <c r="BF101" s="305"/>
      <c r="BG101" s="305"/>
      <c r="BH101" s="305"/>
      <c r="BI101" s="305"/>
      <c r="BJ101" s="305"/>
      <c r="BK101" s="305"/>
      <c r="BL101" s="305"/>
      <c r="BM101" s="305"/>
      <c r="BN101" s="305"/>
      <c r="BO101" s="305"/>
      <c r="BP101" s="305"/>
      <c r="BQ101" s="305"/>
      <c r="BR101" s="305"/>
      <c r="BS101" s="305"/>
      <c r="BT101" s="305"/>
      <c r="BU101" s="305"/>
      <c r="BV101" s="305"/>
      <c r="BW101" s="305"/>
      <c r="BX101" s="305"/>
      <c r="BY101" s="305"/>
      <c r="BZ101" s="305"/>
      <c r="CA101" s="305"/>
      <c r="CB101" s="305"/>
      <c r="CC101" s="305"/>
      <c r="CD101" s="305"/>
      <c r="CE101" s="305"/>
      <c r="CF101" s="305"/>
      <c r="CG101" s="305"/>
      <c r="CH101" s="305"/>
      <c r="CI101" s="305"/>
      <c r="CJ101" s="305"/>
      <c r="CK101" s="305"/>
      <c r="CL101" s="305"/>
      <c r="CM101" s="305"/>
      <c r="CN101" s="305"/>
      <c r="CO101" s="305"/>
      <c r="CP101" s="305"/>
      <c r="CQ101" s="305"/>
      <c r="CR101" s="305"/>
      <c r="CS101" s="305"/>
      <c r="CT101" s="305"/>
      <c r="CU101" s="305"/>
      <c r="CV101" s="305"/>
      <c r="CW101" s="305"/>
      <c r="CX101" s="305"/>
      <c r="CY101" s="305"/>
      <c r="CZ101" s="305"/>
      <c r="DA101" s="305"/>
      <c r="DB101" s="305"/>
      <c r="DC101" s="305"/>
      <c r="DD101" s="305"/>
      <c r="DE101" s="305"/>
      <c r="DF101" s="305"/>
      <c r="DG101" s="305"/>
      <c r="DH101" s="305"/>
      <c r="DI101" s="305"/>
      <c r="DJ101" s="305"/>
      <c r="DK101" s="305"/>
      <c r="DL101" s="305"/>
      <c r="DM101" s="305"/>
      <c r="DN101" s="305"/>
      <c r="DO101" s="305"/>
      <c r="DP101" s="305"/>
      <c r="DQ101" s="305"/>
      <c r="DR101" s="305"/>
      <c r="DS101" s="305"/>
      <c r="DT101" s="305"/>
      <c r="DU101" s="305"/>
      <c r="DV101" s="305"/>
      <c r="DW101" s="305"/>
      <c r="DX101" s="305"/>
      <c r="DY101" s="305"/>
      <c r="DZ101" s="305"/>
      <c r="EA101" s="305"/>
      <c r="EB101" s="305"/>
      <c r="EC101" s="305"/>
      <c r="ED101" s="305"/>
      <c r="EE101" s="305"/>
      <c r="EF101" s="305"/>
      <c r="EG101" s="305"/>
      <c r="EH101" s="305"/>
      <c r="EI101" s="305"/>
      <c r="EJ101" s="305"/>
      <c r="EK101" s="305"/>
      <c r="EL101" s="305"/>
      <c r="EM101" s="305"/>
      <c r="EN101" s="305"/>
      <c r="EO101" s="305"/>
      <c r="EP101" s="305"/>
      <c r="EQ101" s="305"/>
      <c r="ER101" s="305"/>
      <c r="ES101" s="305"/>
      <c r="ET101" s="305"/>
      <c r="EU101" s="305"/>
      <c r="EV101" s="305"/>
      <c r="EW101" s="305"/>
      <c r="EX101" s="305"/>
      <c r="EY101" s="305"/>
      <c r="EZ101" s="305"/>
      <c r="FA101" s="305"/>
      <c r="FB101" s="305"/>
      <c r="FC101" s="305"/>
      <c r="FD101" s="305"/>
      <c r="FE101" s="305"/>
      <c r="FF101" s="305"/>
      <c r="FG101" s="305"/>
      <c r="FH101" s="305"/>
      <c r="FI101" s="305"/>
      <c r="FJ101" s="305"/>
      <c r="FK101" s="305"/>
      <c r="FL101" s="305"/>
      <c r="FM101" s="305"/>
      <c r="FN101" s="305"/>
      <c r="FO101" s="305"/>
      <c r="FP101" s="305"/>
      <c r="FQ101" s="305"/>
      <c r="FR101" s="305"/>
      <c r="FS101" s="305"/>
      <c r="FT101" s="305"/>
      <c r="FU101" s="305"/>
      <c r="FV101" s="305"/>
      <c r="FW101" s="305"/>
      <c r="FX101" s="305"/>
      <c r="FY101" s="305"/>
      <c r="FZ101" s="305"/>
      <c r="GA101" s="305"/>
      <c r="GB101" s="305"/>
      <c r="GC101" s="305"/>
      <c r="GD101" s="305"/>
      <c r="GE101" s="305"/>
      <c r="GF101" s="305"/>
      <c r="GG101" s="305"/>
      <c r="GH101" s="305"/>
      <c r="GI101" s="305"/>
      <c r="GJ101" s="305"/>
      <c r="GK101" s="305"/>
      <c r="GL101" s="305"/>
      <c r="GM101" s="305"/>
      <c r="GN101" s="305"/>
      <c r="GO101" s="305"/>
      <c r="GP101" s="305"/>
      <c r="GQ101" s="305"/>
      <c r="GR101" s="305"/>
      <c r="GS101" s="305"/>
      <c r="GT101" s="305"/>
      <c r="GU101" s="305"/>
      <c r="GV101" s="305"/>
      <c r="GW101" s="305"/>
      <c r="GX101" s="305"/>
      <c r="GY101" s="305"/>
      <c r="GZ101" s="305"/>
      <c r="HA101" s="305"/>
      <c r="HB101" s="305"/>
      <c r="HC101" s="305"/>
      <c r="HD101" s="305"/>
      <c r="HE101" s="305"/>
      <c r="HF101" s="305"/>
      <c r="HG101" s="305"/>
      <c r="HH101" s="305"/>
      <c r="HI101" s="305"/>
      <c r="HJ101" s="305"/>
      <c r="HK101" s="305"/>
      <c r="HL101" s="305"/>
      <c r="HM101" s="305"/>
      <c r="HN101" s="305"/>
      <c r="HO101" s="305"/>
      <c r="HP101" s="305"/>
      <c r="HQ101" s="305"/>
      <c r="HR101" s="305"/>
      <c r="HS101" s="305"/>
      <c r="HT101" s="305"/>
      <c r="HU101" s="305"/>
      <c r="HV101" s="305"/>
      <c r="HW101" s="305"/>
      <c r="HX101" s="305"/>
      <c r="HY101" s="305"/>
      <c r="HZ101" s="305"/>
      <c r="IA101" s="305"/>
      <c r="IB101" s="305"/>
      <c r="IC101" s="305"/>
      <c r="ID101" s="305"/>
      <c r="IE101" s="305"/>
      <c r="IF101" s="305"/>
      <c r="IG101" s="305"/>
      <c r="IH101" s="305"/>
      <c r="II101" s="305"/>
      <c r="IJ101" s="305"/>
      <c r="IK101" s="305"/>
      <c r="IL101" s="305"/>
      <c r="IM101" s="305"/>
      <c r="IN101" s="305"/>
      <c r="IO101" s="305"/>
      <c r="IP101" s="305"/>
      <c r="IQ101" s="305"/>
      <c r="IR101" s="305"/>
    </row>
    <row r="102" spans="2:252">
      <c r="B102" s="309"/>
      <c r="C102" s="305"/>
      <c r="D102" s="305"/>
      <c r="E102" s="305"/>
      <c r="F102" s="305"/>
      <c r="G102" s="305"/>
      <c r="H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5"/>
      <c r="BQ102" s="305"/>
      <c r="BR102" s="305"/>
      <c r="BS102" s="305"/>
      <c r="BT102" s="305"/>
      <c r="BU102" s="305"/>
      <c r="BV102" s="305"/>
      <c r="BW102" s="305"/>
      <c r="BX102" s="305"/>
      <c r="BY102" s="305"/>
      <c r="BZ102" s="305"/>
      <c r="CA102" s="305"/>
      <c r="CB102" s="305"/>
      <c r="CC102" s="305"/>
      <c r="CD102" s="305"/>
      <c r="CE102" s="305"/>
      <c r="CF102" s="305"/>
      <c r="CG102" s="305"/>
      <c r="CH102" s="305"/>
      <c r="CI102" s="305"/>
      <c r="CJ102" s="305"/>
      <c r="CK102" s="305"/>
      <c r="CL102" s="305"/>
      <c r="CM102" s="305"/>
      <c r="CN102" s="305"/>
      <c r="CO102" s="305"/>
      <c r="CP102" s="305"/>
      <c r="CQ102" s="305"/>
      <c r="CR102" s="305"/>
      <c r="CS102" s="305"/>
      <c r="CT102" s="305"/>
      <c r="CU102" s="305"/>
      <c r="CV102" s="305"/>
      <c r="CW102" s="305"/>
      <c r="CX102" s="305"/>
      <c r="CY102" s="305"/>
      <c r="CZ102" s="305"/>
      <c r="DA102" s="305"/>
      <c r="DB102" s="305"/>
      <c r="DC102" s="305"/>
      <c r="DD102" s="305"/>
      <c r="DE102" s="305"/>
      <c r="DF102" s="305"/>
      <c r="DG102" s="305"/>
      <c r="DH102" s="305"/>
      <c r="DI102" s="305"/>
      <c r="DJ102" s="305"/>
      <c r="DK102" s="305"/>
      <c r="DL102" s="305"/>
      <c r="DM102" s="305"/>
      <c r="DN102" s="305"/>
      <c r="DO102" s="305"/>
      <c r="DP102" s="305"/>
      <c r="DQ102" s="305"/>
      <c r="DR102" s="305"/>
      <c r="DS102" s="305"/>
      <c r="DT102" s="305"/>
      <c r="DU102" s="305"/>
      <c r="DV102" s="305"/>
      <c r="DW102" s="305"/>
      <c r="DX102" s="305"/>
      <c r="DY102" s="305"/>
      <c r="DZ102" s="305"/>
      <c r="EA102" s="305"/>
      <c r="EB102" s="305"/>
      <c r="EC102" s="305"/>
      <c r="ED102" s="305"/>
      <c r="EE102" s="305"/>
      <c r="EF102" s="305"/>
      <c r="EG102" s="305"/>
      <c r="EH102" s="305"/>
      <c r="EI102" s="305"/>
      <c r="EJ102" s="305"/>
      <c r="EK102" s="305"/>
      <c r="EL102" s="305"/>
      <c r="EM102" s="305"/>
      <c r="EN102" s="305"/>
      <c r="EO102" s="305"/>
      <c r="EP102" s="305"/>
      <c r="EQ102" s="305"/>
      <c r="ER102" s="305"/>
      <c r="ES102" s="305"/>
      <c r="ET102" s="305"/>
      <c r="EU102" s="305"/>
      <c r="EV102" s="305"/>
      <c r="EW102" s="305"/>
      <c r="EX102" s="305"/>
      <c r="EY102" s="305"/>
      <c r="EZ102" s="305"/>
      <c r="FA102" s="305"/>
      <c r="FB102" s="305"/>
      <c r="FC102" s="305"/>
      <c r="FD102" s="305"/>
      <c r="FE102" s="305"/>
      <c r="FF102" s="305"/>
      <c r="FG102" s="305"/>
      <c r="FH102" s="305"/>
      <c r="FI102" s="305"/>
      <c r="FJ102" s="305"/>
      <c r="FK102" s="305"/>
      <c r="FL102" s="305"/>
      <c r="FM102" s="305"/>
      <c r="FN102" s="305"/>
      <c r="FO102" s="305"/>
      <c r="FP102" s="305"/>
      <c r="FQ102" s="305"/>
      <c r="FR102" s="305"/>
      <c r="FS102" s="305"/>
      <c r="FT102" s="305"/>
      <c r="FU102" s="305"/>
      <c r="FV102" s="305"/>
      <c r="FW102" s="305"/>
      <c r="FX102" s="305"/>
      <c r="FY102" s="305"/>
      <c r="FZ102" s="305"/>
      <c r="GA102" s="305"/>
      <c r="GB102" s="305"/>
      <c r="GC102" s="305"/>
      <c r="GD102" s="305"/>
      <c r="GE102" s="305"/>
      <c r="GF102" s="305"/>
      <c r="GG102" s="305"/>
      <c r="GH102" s="305"/>
      <c r="GI102" s="305"/>
      <c r="GJ102" s="305"/>
      <c r="GK102" s="305"/>
      <c r="GL102" s="305"/>
      <c r="GM102" s="305"/>
      <c r="GN102" s="305"/>
      <c r="GO102" s="305"/>
      <c r="GP102" s="305"/>
      <c r="GQ102" s="305"/>
      <c r="GR102" s="305"/>
      <c r="GS102" s="305"/>
      <c r="GT102" s="305"/>
      <c r="GU102" s="305"/>
      <c r="GV102" s="305"/>
      <c r="GW102" s="305"/>
      <c r="GX102" s="305"/>
      <c r="GY102" s="305"/>
      <c r="GZ102" s="305"/>
      <c r="HA102" s="305"/>
      <c r="HB102" s="305"/>
      <c r="HC102" s="305"/>
      <c r="HD102" s="305"/>
      <c r="HE102" s="305"/>
      <c r="HF102" s="305"/>
      <c r="HG102" s="305"/>
      <c r="HH102" s="305"/>
      <c r="HI102" s="305"/>
      <c r="HJ102" s="305"/>
      <c r="HK102" s="305"/>
      <c r="HL102" s="305"/>
      <c r="HM102" s="305"/>
      <c r="HN102" s="305"/>
      <c r="HO102" s="305"/>
      <c r="HP102" s="305"/>
      <c r="HQ102" s="305"/>
      <c r="HR102" s="305"/>
      <c r="HS102" s="305"/>
      <c r="HT102" s="305"/>
      <c r="HU102" s="305"/>
      <c r="HV102" s="305"/>
      <c r="HW102" s="305"/>
      <c r="HX102" s="305"/>
      <c r="HY102" s="305"/>
      <c r="HZ102" s="305"/>
      <c r="IA102" s="305"/>
      <c r="IB102" s="305"/>
      <c r="IC102" s="305"/>
      <c r="ID102" s="305"/>
      <c r="IE102" s="305"/>
      <c r="IF102" s="305"/>
      <c r="IG102" s="305"/>
      <c r="IH102" s="305"/>
      <c r="II102" s="305"/>
      <c r="IJ102" s="305"/>
      <c r="IK102" s="305"/>
      <c r="IL102" s="305"/>
      <c r="IM102" s="305"/>
      <c r="IN102" s="305"/>
      <c r="IO102" s="305"/>
      <c r="IP102" s="305"/>
      <c r="IQ102" s="305"/>
      <c r="IR102" s="305"/>
    </row>
    <row r="103" spans="2:252">
      <c r="B103" s="309"/>
      <c r="C103" s="305"/>
      <c r="D103" s="305"/>
      <c r="E103" s="305"/>
      <c r="F103" s="305"/>
      <c r="G103" s="305"/>
      <c r="H103" s="305"/>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5"/>
      <c r="AY103" s="305"/>
      <c r="AZ103" s="305"/>
      <c r="BA103" s="305"/>
      <c r="BB103" s="305"/>
      <c r="BC103" s="305"/>
      <c r="BD103" s="305"/>
      <c r="BE103" s="305"/>
      <c r="BF103" s="305"/>
      <c r="BG103" s="305"/>
      <c r="BH103" s="305"/>
      <c r="BI103" s="305"/>
      <c r="BJ103" s="305"/>
      <c r="BK103" s="305"/>
      <c r="BL103" s="305"/>
      <c r="BM103" s="305"/>
      <c r="BN103" s="305"/>
      <c r="BO103" s="305"/>
      <c r="BP103" s="305"/>
      <c r="BQ103" s="305"/>
      <c r="BR103" s="305"/>
      <c r="BS103" s="305"/>
      <c r="BT103" s="305"/>
      <c r="BU103" s="305"/>
      <c r="BV103" s="305"/>
      <c r="BW103" s="305"/>
      <c r="BX103" s="305"/>
      <c r="BY103" s="305"/>
      <c r="BZ103" s="305"/>
      <c r="CA103" s="305"/>
      <c r="CB103" s="305"/>
      <c r="CC103" s="305"/>
      <c r="CD103" s="305"/>
      <c r="CE103" s="305"/>
      <c r="CF103" s="305"/>
      <c r="CG103" s="305"/>
      <c r="CH103" s="305"/>
      <c r="CI103" s="305"/>
      <c r="CJ103" s="305"/>
      <c r="CK103" s="305"/>
      <c r="CL103" s="305"/>
      <c r="CM103" s="305"/>
      <c r="CN103" s="305"/>
      <c r="CO103" s="305"/>
      <c r="CP103" s="305"/>
      <c r="CQ103" s="305"/>
      <c r="CR103" s="305"/>
      <c r="CS103" s="305"/>
      <c r="CT103" s="305"/>
      <c r="CU103" s="305"/>
      <c r="CV103" s="305"/>
      <c r="CW103" s="305"/>
      <c r="CX103" s="305"/>
      <c r="CY103" s="305"/>
      <c r="CZ103" s="305"/>
      <c r="DA103" s="305"/>
      <c r="DB103" s="305"/>
      <c r="DC103" s="305"/>
      <c r="DD103" s="305"/>
      <c r="DE103" s="305"/>
      <c r="DF103" s="305"/>
      <c r="DG103" s="305"/>
      <c r="DH103" s="305"/>
      <c r="DI103" s="305"/>
      <c r="DJ103" s="305"/>
      <c r="DK103" s="305"/>
      <c r="DL103" s="305"/>
      <c r="DM103" s="305"/>
      <c r="DN103" s="305"/>
      <c r="DO103" s="305"/>
      <c r="DP103" s="305"/>
      <c r="DQ103" s="305"/>
      <c r="DR103" s="305"/>
      <c r="DS103" s="305"/>
      <c r="DT103" s="305"/>
      <c r="DU103" s="305"/>
      <c r="DV103" s="305"/>
      <c r="DW103" s="305"/>
      <c r="DX103" s="305"/>
      <c r="DY103" s="305"/>
      <c r="DZ103" s="305"/>
      <c r="EA103" s="305"/>
      <c r="EB103" s="305"/>
      <c r="EC103" s="305"/>
      <c r="ED103" s="305"/>
      <c r="EE103" s="305"/>
      <c r="EF103" s="305"/>
      <c r="EG103" s="305"/>
      <c r="EH103" s="305"/>
      <c r="EI103" s="305"/>
      <c r="EJ103" s="305"/>
      <c r="EK103" s="305"/>
      <c r="EL103" s="305"/>
      <c r="EM103" s="305"/>
      <c r="EN103" s="305"/>
      <c r="EO103" s="305"/>
      <c r="EP103" s="305"/>
      <c r="EQ103" s="305"/>
      <c r="ER103" s="305"/>
      <c r="ES103" s="305"/>
      <c r="ET103" s="305"/>
      <c r="EU103" s="305"/>
      <c r="EV103" s="305"/>
      <c r="EW103" s="305"/>
      <c r="EX103" s="305"/>
      <c r="EY103" s="305"/>
      <c r="EZ103" s="305"/>
      <c r="FA103" s="305"/>
      <c r="FB103" s="305"/>
      <c r="FC103" s="305"/>
      <c r="FD103" s="305"/>
      <c r="FE103" s="305"/>
      <c r="FF103" s="305"/>
      <c r="FG103" s="305"/>
      <c r="FH103" s="305"/>
      <c r="FI103" s="305"/>
      <c r="FJ103" s="305"/>
      <c r="FK103" s="305"/>
      <c r="FL103" s="305"/>
      <c r="FM103" s="305"/>
      <c r="FN103" s="305"/>
      <c r="FO103" s="305"/>
      <c r="FP103" s="305"/>
      <c r="FQ103" s="305"/>
      <c r="FR103" s="305"/>
      <c r="FS103" s="305"/>
      <c r="FT103" s="305"/>
      <c r="FU103" s="305"/>
      <c r="FV103" s="305"/>
      <c r="FW103" s="305"/>
      <c r="FX103" s="305"/>
      <c r="FY103" s="305"/>
      <c r="FZ103" s="305"/>
      <c r="GA103" s="305"/>
      <c r="GB103" s="305"/>
      <c r="GC103" s="305"/>
      <c r="GD103" s="305"/>
      <c r="GE103" s="305"/>
      <c r="GF103" s="305"/>
      <c r="GG103" s="305"/>
      <c r="GH103" s="305"/>
      <c r="GI103" s="305"/>
      <c r="GJ103" s="305"/>
      <c r="GK103" s="305"/>
      <c r="GL103" s="305"/>
      <c r="GM103" s="305"/>
      <c r="GN103" s="305"/>
      <c r="GO103" s="305"/>
      <c r="GP103" s="305"/>
      <c r="GQ103" s="305"/>
      <c r="GR103" s="305"/>
      <c r="GS103" s="305"/>
      <c r="GT103" s="305"/>
      <c r="GU103" s="305"/>
      <c r="GV103" s="305"/>
      <c r="GW103" s="305"/>
      <c r="GX103" s="305"/>
      <c r="GY103" s="305"/>
      <c r="GZ103" s="305"/>
      <c r="HA103" s="305"/>
      <c r="HB103" s="305"/>
      <c r="HC103" s="305"/>
      <c r="HD103" s="305"/>
      <c r="HE103" s="305"/>
      <c r="HF103" s="305"/>
      <c r="HG103" s="305"/>
      <c r="HH103" s="305"/>
      <c r="HI103" s="305"/>
      <c r="HJ103" s="305"/>
      <c r="HK103" s="305"/>
      <c r="HL103" s="305"/>
      <c r="HM103" s="305"/>
      <c r="HN103" s="305"/>
      <c r="HO103" s="305"/>
      <c r="HP103" s="305"/>
      <c r="HQ103" s="305"/>
      <c r="HR103" s="305"/>
      <c r="HS103" s="305"/>
      <c r="HT103" s="305"/>
      <c r="HU103" s="305"/>
      <c r="HV103" s="305"/>
      <c r="HW103" s="305"/>
      <c r="HX103" s="305"/>
      <c r="HY103" s="305"/>
      <c r="HZ103" s="305"/>
      <c r="IA103" s="305"/>
      <c r="IB103" s="305"/>
      <c r="IC103" s="305"/>
      <c r="ID103" s="305"/>
      <c r="IE103" s="305"/>
      <c r="IF103" s="305"/>
      <c r="IG103" s="305"/>
      <c r="IH103" s="305"/>
      <c r="II103" s="305"/>
      <c r="IJ103" s="305"/>
      <c r="IK103" s="305"/>
      <c r="IL103" s="305"/>
      <c r="IM103" s="305"/>
      <c r="IN103" s="305"/>
      <c r="IO103" s="305"/>
      <c r="IP103" s="305"/>
      <c r="IQ103" s="305"/>
      <c r="IR103" s="305"/>
    </row>
    <row r="104" spans="2:252">
      <c r="B104" s="309"/>
      <c r="C104" s="305"/>
      <c r="D104" s="305"/>
      <c r="E104" s="305"/>
      <c r="F104" s="305"/>
      <c r="G104" s="305"/>
      <c r="H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5"/>
      <c r="AY104" s="305"/>
      <c r="AZ104" s="305"/>
      <c r="BA104" s="305"/>
      <c r="BB104" s="305"/>
      <c r="BC104" s="305"/>
      <c r="BD104" s="305"/>
      <c r="BE104" s="305"/>
      <c r="BF104" s="305"/>
      <c r="BG104" s="305"/>
      <c r="BH104" s="305"/>
      <c r="BI104" s="305"/>
      <c r="BJ104" s="305"/>
      <c r="BK104" s="305"/>
      <c r="BL104" s="305"/>
      <c r="BM104" s="305"/>
      <c r="BN104" s="305"/>
      <c r="BO104" s="305"/>
      <c r="BP104" s="305"/>
      <c r="BQ104" s="305"/>
      <c r="BR104" s="305"/>
      <c r="BS104" s="305"/>
      <c r="BT104" s="305"/>
      <c r="BU104" s="305"/>
      <c r="BV104" s="305"/>
      <c r="BW104" s="305"/>
      <c r="BX104" s="305"/>
      <c r="BY104" s="305"/>
      <c r="BZ104" s="305"/>
      <c r="CA104" s="305"/>
      <c r="CB104" s="305"/>
      <c r="CC104" s="305"/>
      <c r="CD104" s="305"/>
      <c r="CE104" s="305"/>
      <c r="CF104" s="305"/>
      <c r="CG104" s="305"/>
      <c r="CH104" s="305"/>
      <c r="CI104" s="305"/>
      <c r="CJ104" s="305"/>
      <c r="CK104" s="305"/>
      <c r="CL104" s="305"/>
      <c r="CM104" s="305"/>
      <c r="CN104" s="305"/>
      <c r="CO104" s="305"/>
      <c r="CP104" s="305"/>
      <c r="CQ104" s="305"/>
      <c r="CR104" s="305"/>
      <c r="CS104" s="305"/>
      <c r="CT104" s="305"/>
      <c r="CU104" s="305"/>
      <c r="CV104" s="305"/>
      <c r="CW104" s="305"/>
      <c r="CX104" s="305"/>
      <c r="CY104" s="305"/>
      <c r="CZ104" s="305"/>
      <c r="DA104" s="305"/>
      <c r="DB104" s="305"/>
      <c r="DC104" s="305"/>
      <c r="DD104" s="305"/>
      <c r="DE104" s="305"/>
      <c r="DF104" s="305"/>
      <c r="DG104" s="305"/>
      <c r="DH104" s="305"/>
      <c r="DI104" s="305"/>
      <c r="DJ104" s="305"/>
      <c r="DK104" s="305"/>
      <c r="DL104" s="305"/>
      <c r="DM104" s="305"/>
      <c r="DN104" s="305"/>
      <c r="DO104" s="305"/>
      <c r="DP104" s="305"/>
      <c r="DQ104" s="305"/>
      <c r="DR104" s="305"/>
      <c r="DS104" s="305"/>
      <c r="DT104" s="305"/>
      <c r="DU104" s="305"/>
      <c r="DV104" s="305"/>
      <c r="DW104" s="305"/>
      <c r="DX104" s="305"/>
      <c r="DY104" s="305"/>
      <c r="DZ104" s="305"/>
      <c r="EA104" s="305"/>
      <c r="EB104" s="305"/>
      <c r="EC104" s="305"/>
      <c r="ED104" s="305"/>
      <c r="EE104" s="305"/>
      <c r="EF104" s="305"/>
      <c r="EG104" s="305"/>
      <c r="EH104" s="305"/>
      <c r="EI104" s="305"/>
      <c r="EJ104" s="305"/>
      <c r="EK104" s="305"/>
      <c r="EL104" s="305"/>
      <c r="EM104" s="305"/>
      <c r="EN104" s="305"/>
      <c r="EO104" s="305"/>
      <c r="EP104" s="305"/>
      <c r="EQ104" s="305"/>
      <c r="ER104" s="305"/>
      <c r="ES104" s="305"/>
      <c r="ET104" s="305"/>
      <c r="EU104" s="305"/>
      <c r="EV104" s="305"/>
      <c r="EW104" s="305"/>
      <c r="EX104" s="305"/>
      <c r="EY104" s="305"/>
      <c r="EZ104" s="305"/>
      <c r="FA104" s="305"/>
      <c r="FB104" s="305"/>
      <c r="FC104" s="305"/>
      <c r="FD104" s="305"/>
      <c r="FE104" s="305"/>
      <c r="FF104" s="305"/>
      <c r="FG104" s="305"/>
      <c r="FH104" s="305"/>
      <c r="FI104" s="305"/>
      <c r="FJ104" s="305"/>
      <c r="FK104" s="305"/>
      <c r="FL104" s="305"/>
      <c r="FM104" s="305"/>
      <c r="FN104" s="305"/>
      <c r="FO104" s="305"/>
      <c r="FP104" s="305"/>
      <c r="FQ104" s="305"/>
      <c r="FR104" s="305"/>
      <c r="FS104" s="305"/>
      <c r="FT104" s="305"/>
      <c r="FU104" s="305"/>
      <c r="FV104" s="305"/>
      <c r="FW104" s="305"/>
      <c r="FX104" s="305"/>
      <c r="FY104" s="305"/>
      <c r="FZ104" s="305"/>
      <c r="GA104" s="305"/>
      <c r="GB104" s="305"/>
      <c r="GC104" s="305"/>
      <c r="GD104" s="305"/>
      <c r="GE104" s="305"/>
      <c r="GF104" s="305"/>
      <c r="GG104" s="305"/>
      <c r="GH104" s="305"/>
      <c r="GI104" s="305"/>
      <c r="GJ104" s="305"/>
      <c r="GK104" s="305"/>
      <c r="GL104" s="305"/>
      <c r="GM104" s="305"/>
      <c r="GN104" s="305"/>
      <c r="GO104" s="305"/>
      <c r="GP104" s="305"/>
      <c r="GQ104" s="305"/>
      <c r="GR104" s="305"/>
      <c r="GS104" s="305"/>
      <c r="GT104" s="305"/>
      <c r="GU104" s="305"/>
      <c r="GV104" s="305"/>
      <c r="GW104" s="305"/>
      <c r="GX104" s="305"/>
      <c r="GY104" s="305"/>
      <c r="GZ104" s="305"/>
      <c r="HA104" s="305"/>
      <c r="HB104" s="305"/>
      <c r="HC104" s="305"/>
      <c r="HD104" s="305"/>
      <c r="HE104" s="305"/>
      <c r="HF104" s="305"/>
      <c r="HG104" s="305"/>
      <c r="HH104" s="305"/>
      <c r="HI104" s="305"/>
      <c r="HJ104" s="305"/>
      <c r="HK104" s="305"/>
      <c r="HL104" s="305"/>
      <c r="HM104" s="305"/>
      <c r="HN104" s="305"/>
      <c r="HO104" s="305"/>
      <c r="HP104" s="305"/>
      <c r="HQ104" s="305"/>
      <c r="HR104" s="305"/>
      <c r="HS104" s="305"/>
      <c r="HT104" s="305"/>
      <c r="HU104" s="305"/>
      <c r="HV104" s="305"/>
      <c r="HW104" s="305"/>
      <c r="HX104" s="305"/>
      <c r="HY104" s="305"/>
      <c r="HZ104" s="305"/>
      <c r="IA104" s="305"/>
      <c r="IB104" s="305"/>
      <c r="IC104" s="305"/>
      <c r="ID104" s="305"/>
      <c r="IE104" s="305"/>
      <c r="IF104" s="305"/>
      <c r="IG104" s="305"/>
      <c r="IH104" s="305"/>
      <c r="II104" s="305"/>
      <c r="IJ104" s="305"/>
      <c r="IK104" s="305"/>
      <c r="IL104" s="305"/>
      <c r="IM104" s="305"/>
      <c r="IN104" s="305"/>
      <c r="IO104" s="305"/>
      <c r="IP104" s="305"/>
      <c r="IQ104" s="305"/>
      <c r="IR104" s="305"/>
    </row>
    <row r="105" spans="2:252">
      <c r="B105" s="309"/>
      <c r="C105" s="305"/>
      <c r="D105" s="305"/>
      <c r="E105" s="305"/>
      <c r="F105" s="305"/>
      <c r="G105" s="305"/>
      <c r="H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5"/>
      <c r="AP105" s="305"/>
      <c r="AQ105" s="305"/>
      <c r="AR105" s="305"/>
      <c r="AS105" s="305"/>
      <c r="AT105" s="305"/>
      <c r="AU105" s="305"/>
      <c r="AV105" s="305"/>
      <c r="AW105" s="305"/>
      <c r="AX105" s="305"/>
      <c r="AY105" s="305"/>
      <c r="AZ105" s="305"/>
      <c r="BA105" s="305"/>
      <c r="BB105" s="305"/>
      <c r="BC105" s="305"/>
      <c r="BD105" s="305"/>
      <c r="BE105" s="305"/>
      <c r="BF105" s="305"/>
      <c r="BG105" s="305"/>
      <c r="BH105" s="305"/>
      <c r="BI105" s="305"/>
      <c r="BJ105" s="305"/>
      <c r="BK105" s="305"/>
      <c r="BL105" s="305"/>
      <c r="BM105" s="305"/>
      <c r="BN105" s="305"/>
      <c r="BO105" s="305"/>
      <c r="BP105" s="305"/>
      <c r="BQ105" s="305"/>
      <c r="BR105" s="305"/>
      <c r="BS105" s="305"/>
      <c r="BT105" s="305"/>
      <c r="BU105" s="305"/>
      <c r="BV105" s="305"/>
      <c r="BW105" s="305"/>
      <c r="BX105" s="305"/>
      <c r="BY105" s="305"/>
      <c r="BZ105" s="305"/>
      <c r="CA105" s="305"/>
      <c r="CB105" s="305"/>
      <c r="CC105" s="305"/>
      <c r="CD105" s="305"/>
      <c r="CE105" s="305"/>
      <c r="CF105" s="305"/>
      <c r="CG105" s="305"/>
      <c r="CH105" s="305"/>
      <c r="CI105" s="305"/>
      <c r="CJ105" s="305"/>
      <c r="CK105" s="305"/>
      <c r="CL105" s="305"/>
      <c r="CM105" s="305"/>
      <c r="CN105" s="305"/>
      <c r="CO105" s="305"/>
      <c r="CP105" s="305"/>
      <c r="CQ105" s="305"/>
      <c r="CR105" s="305"/>
      <c r="CS105" s="305"/>
      <c r="CT105" s="305"/>
      <c r="CU105" s="305"/>
      <c r="CV105" s="305"/>
      <c r="CW105" s="305"/>
      <c r="CX105" s="305"/>
      <c r="CY105" s="305"/>
      <c r="CZ105" s="305"/>
      <c r="DA105" s="305"/>
      <c r="DB105" s="305"/>
      <c r="DC105" s="305"/>
      <c r="DD105" s="305"/>
      <c r="DE105" s="305"/>
      <c r="DF105" s="305"/>
      <c r="DG105" s="305"/>
      <c r="DH105" s="305"/>
      <c r="DI105" s="305"/>
      <c r="DJ105" s="305"/>
      <c r="DK105" s="305"/>
      <c r="DL105" s="305"/>
      <c r="DM105" s="305"/>
      <c r="DN105" s="305"/>
      <c r="DO105" s="305"/>
      <c r="DP105" s="305"/>
      <c r="DQ105" s="305"/>
      <c r="DR105" s="305"/>
      <c r="DS105" s="305"/>
      <c r="DT105" s="305"/>
      <c r="DU105" s="305"/>
      <c r="DV105" s="305"/>
      <c r="DW105" s="305"/>
      <c r="DX105" s="305"/>
      <c r="DY105" s="305"/>
      <c r="DZ105" s="305"/>
      <c r="EA105" s="305"/>
      <c r="EB105" s="305"/>
      <c r="EC105" s="305"/>
      <c r="ED105" s="305"/>
      <c r="EE105" s="305"/>
      <c r="EF105" s="305"/>
      <c r="EG105" s="305"/>
      <c r="EH105" s="305"/>
      <c r="EI105" s="305"/>
      <c r="EJ105" s="305"/>
      <c r="EK105" s="305"/>
      <c r="EL105" s="305"/>
      <c r="EM105" s="305"/>
      <c r="EN105" s="305"/>
      <c r="EO105" s="305"/>
      <c r="EP105" s="305"/>
      <c r="EQ105" s="305"/>
      <c r="ER105" s="305"/>
      <c r="ES105" s="305"/>
      <c r="ET105" s="305"/>
      <c r="EU105" s="305"/>
      <c r="EV105" s="305"/>
      <c r="EW105" s="305"/>
      <c r="EX105" s="305"/>
      <c r="EY105" s="305"/>
      <c r="EZ105" s="305"/>
      <c r="FA105" s="305"/>
      <c r="FB105" s="305"/>
      <c r="FC105" s="305"/>
      <c r="FD105" s="305"/>
      <c r="FE105" s="305"/>
      <c r="FF105" s="305"/>
      <c r="FG105" s="305"/>
      <c r="FH105" s="305"/>
      <c r="FI105" s="305"/>
      <c r="FJ105" s="305"/>
      <c r="FK105" s="305"/>
      <c r="FL105" s="305"/>
      <c r="FM105" s="305"/>
      <c r="FN105" s="305"/>
      <c r="FO105" s="305"/>
      <c r="FP105" s="305"/>
      <c r="FQ105" s="305"/>
      <c r="FR105" s="305"/>
      <c r="FS105" s="305"/>
      <c r="FT105" s="305"/>
      <c r="FU105" s="305"/>
      <c r="FV105" s="305"/>
      <c r="FW105" s="305"/>
      <c r="FX105" s="305"/>
      <c r="FY105" s="305"/>
      <c r="FZ105" s="305"/>
      <c r="GA105" s="305"/>
      <c r="GB105" s="305"/>
      <c r="GC105" s="305"/>
      <c r="GD105" s="305"/>
      <c r="GE105" s="305"/>
      <c r="GF105" s="305"/>
      <c r="GG105" s="305"/>
      <c r="GH105" s="305"/>
      <c r="GI105" s="305"/>
      <c r="GJ105" s="305"/>
      <c r="GK105" s="305"/>
      <c r="GL105" s="305"/>
      <c r="GM105" s="305"/>
      <c r="GN105" s="305"/>
      <c r="GO105" s="305"/>
      <c r="GP105" s="305"/>
      <c r="GQ105" s="305"/>
      <c r="GR105" s="305"/>
      <c r="GS105" s="305"/>
      <c r="GT105" s="305"/>
      <c r="GU105" s="305"/>
      <c r="GV105" s="305"/>
      <c r="GW105" s="305"/>
      <c r="GX105" s="305"/>
      <c r="GY105" s="305"/>
      <c r="GZ105" s="305"/>
      <c r="HA105" s="305"/>
      <c r="HB105" s="305"/>
      <c r="HC105" s="305"/>
      <c r="HD105" s="305"/>
      <c r="HE105" s="305"/>
      <c r="HF105" s="305"/>
      <c r="HG105" s="305"/>
      <c r="HH105" s="305"/>
      <c r="HI105" s="305"/>
      <c r="HJ105" s="305"/>
      <c r="HK105" s="305"/>
      <c r="HL105" s="305"/>
      <c r="HM105" s="305"/>
      <c r="HN105" s="305"/>
      <c r="HO105" s="305"/>
      <c r="HP105" s="305"/>
      <c r="HQ105" s="305"/>
      <c r="HR105" s="305"/>
      <c r="HS105" s="305"/>
      <c r="HT105" s="305"/>
      <c r="HU105" s="305"/>
      <c r="HV105" s="305"/>
      <c r="HW105" s="305"/>
      <c r="HX105" s="305"/>
      <c r="HY105" s="305"/>
      <c r="HZ105" s="305"/>
      <c r="IA105" s="305"/>
      <c r="IB105" s="305"/>
      <c r="IC105" s="305"/>
      <c r="ID105" s="305"/>
      <c r="IE105" s="305"/>
      <c r="IF105" s="305"/>
      <c r="IG105" s="305"/>
      <c r="IH105" s="305"/>
      <c r="II105" s="305"/>
      <c r="IJ105" s="305"/>
      <c r="IK105" s="305"/>
      <c r="IL105" s="305"/>
      <c r="IM105" s="305"/>
      <c r="IN105" s="305"/>
      <c r="IO105" s="305"/>
      <c r="IP105" s="305"/>
      <c r="IQ105" s="305"/>
      <c r="IR105" s="305"/>
    </row>
    <row r="106" spans="2:252">
      <c r="B106" s="309"/>
      <c r="C106" s="305"/>
      <c r="D106" s="305"/>
      <c r="E106" s="305"/>
      <c r="F106" s="305"/>
      <c r="G106" s="305"/>
      <c r="H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5"/>
      <c r="BJ106" s="305"/>
      <c r="BK106" s="305"/>
      <c r="BL106" s="305"/>
      <c r="BM106" s="305"/>
      <c r="BN106" s="305"/>
      <c r="BO106" s="305"/>
      <c r="BP106" s="305"/>
      <c r="BQ106" s="305"/>
      <c r="BR106" s="305"/>
      <c r="BS106" s="305"/>
      <c r="BT106" s="305"/>
      <c r="BU106" s="305"/>
      <c r="BV106" s="305"/>
      <c r="BW106" s="305"/>
      <c r="BX106" s="305"/>
      <c r="BY106" s="305"/>
      <c r="BZ106" s="305"/>
      <c r="CA106" s="305"/>
      <c r="CB106" s="305"/>
      <c r="CC106" s="305"/>
      <c r="CD106" s="305"/>
      <c r="CE106" s="305"/>
      <c r="CF106" s="305"/>
      <c r="CG106" s="305"/>
      <c r="CH106" s="305"/>
      <c r="CI106" s="305"/>
      <c r="CJ106" s="305"/>
      <c r="CK106" s="305"/>
      <c r="CL106" s="305"/>
      <c r="CM106" s="305"/>
      <c r="CN106" s="305"/>
      <c r="CO106" s="305"/>
      <c r="CP106" s="305"/>
      <c r="CQ106" s="305"/>
      <c r="CR106" s="305"/>
      <c r="CS106" s="305"/>
      <c r="CT106" s="305"/>
      <c r="CU106" s="305"/>
      <c r="CV106" s="305"/>
      <c r="CW106" s="305"/>
      <c r="CX106" s="305"/>
      <c r="CY106" s="305"/>
      <c r="CZ106" s="305"/>
      <c r="DA106" s="305"/>
      <c r="DB106" s="305"/>
      <c r="DC106" s="305"/>
      <c r="DD106" s="305"/>
      <c r="DE106" s="305"/>
      <c r="DF106" s="305"/>
      <c r="DG106" s="305"/>
      <c r="DH106" s="305"/>
      <c r="DI106" s="305"/>
      <c r="DJ106" s="305"/>
      <c r="DK106" s="305"/>
      <c r="DL106" s="305"/>
      <c r="DM106" s="305"/>
      <c r="DN106" s="305"/>
      <c r="DO106" s="305"/>
      <c r="DP106" s="305"/>
      <c r="DQ106" s="305"/>
      <c r="DR106" s="305"/>
      <c r="DS106" s="305"/>
      <c r="DT106" s="305"/>
      <c r="DU106" s="305"/>
      <c r="DV106" s="305"/>
      <c r="DW106" s="305"/>
      <c r="DX106" s="305"/>
      <c r="DY106" s="305"/>
      <c r="DZ106" s="305"/>
      <c r="EA106" s="305"/>
      <c r="EB106" s="305"/>
      <c r="EC106" s="305"/>
      <c r="ED106" s="305"/>
      <c r="EE106" s="305"/>
      <c r="EF106" s="305"/>
      <c r="EG106" s="305"/>
      <c r="EH106" s="305"/>
      <c r="EI106" s="305"/>
      <c r="EJ106" s="305"/>
      <c r="EK106" s="305"/>
      <c r="EL106" s="305"/>
      <c r="EM106" s="305"/>
      <c r="EN106" s="305"/>
      <c r="EO106" s="305"/>
      <c r="EP106" s="305"/>
      <c r="EQ106" s="305"/>
      <c r="ER106" s="305"/>
      <c r="ES106" s="305"/>
      <c r="ET106" s="305"/>
      <c r="EU106" s="305"/>
      <c r="EV106" s="305"/>
      <c r="EW106" s="305"/>
      <c r="EX106" s="305"/>
      <c r="EY106" s="305"/>
      <c r="EZ106" s="305"/>
      <c r="FA106" s="305"/>
      <c r="FB106" s="305"/>
      <c r="FC106" s="305"/>
      <c r="FD106" s="305"/>
      <c r="FE106" s="305"/>
      <c r="FF106" s="305"/>
      <c r="FG106" s="305"/>
      <c r="FH106" s="305"/>
      <c r="FI106" s="305"/>
      <c r="FJ106" s="305"/>
      <c r="FK106" s="305"/>
      <c r="FL106" s="305"/>
      <c r="FM106" s="305"/>
      <c r="FN106" s="305"/>
      <c r="FO106" s="305"/>
      <c r="FP106" s="305"/>
      <c r="FQ106" s="305"/>
      <c r="FR106" s="305"/>
      <c r="FS106" s="305"/>
      <c r="FT106" s="305"/>
      <c r="FU106" s="305"/>
      <c r="FV106" s="305"/>
      <c r="FW106" s="305"/>
      <c r="FX106" s="305"/>
      <c r="FY106" s="305"/>
      <c r="FZ106" s="305"/>
      <c r="GA106" s="305"/>
      <c r="GB106" s="305"/>
      <c r="GC106" s="305"/>
      <c r="GD106" s="305"/>
      <c r="GE106" s="305"/>
      <c r="GF106" s="305"/>
      <c r="GG106" s="305"/>
      <c r="GH106" s="305"/>
      <c r="GI106" s="305"/>
      <c r="GJ106" s="305"/>
      <c r="GK106" s="305"/>
      <c r="GL106" s="305"/>
      <c r="GM106" s="305"/>
      <c r="GN106" s="305"/>
      <c r="GO106" s="305"/>
      <c r="GP106" s="305"/>
      <c r="GQ106" s="305"/>
      <c r="GR106" s="305"/>
      <c r="GS106" s="305"/>
      <c r="GT106" s="305"/>
      <c r="GU106" s="305"/>
      <c r="GV106" s="305"/>
      <c r="GW106" s="305"/>
      <c r="GX106" s="305"/>
      <c r="GY106" s="305"/>
      <c r="GZ106" s="305"/>
      <c r="HA106" s="305"/>
      <c r="HB106" s="305"/>
      <c r="HC106" s="305"/>
      <c r="HD106" s="305"/>
      <c r="HE106" s="305"/>
      <c r="HF106" s="305"/>
      <c r="HG106" s="305"/>
      <c r="HH106" s="305"/>
      <c r="HI106" s="305"/>
      <c r="HJ106" s="305"/>
      <c r="HK106" s="305"/>
      <c r="HL106" s="305"/>
      <c r="HM106" s="305"/>
      <c r="HN106" s="305"/>
      <c r="HO106" s="305"/>
      <c r="HP106" s="305"/>
      <c r="HQ106" s="305"/>
      <c r="HR106" s="305"/>
      <c r="HS106" s="305"/>
      <c r="HT106" s="305"/>
      <c r="HU106" s="305"/>
      <c r="HV106" s="305"/>
      <c r="HW106" s="305"/>
      <c r="HX106" s="305"/>
      <c r="HY106" s="305"/>
      <c r="HZ106" s="305"/>
      <c r="IA106" s="305"/>
      <c r="IB106" s="305"/>
      <c r="IC106" s="305"/>
      <c r="ID106" s="305"/>
      <c r="IE106" s="305"/>
      <c r="IF106" s="305"/>
      <c r="IG106" s="305"/>
      <c r="IH106" s="305"/>
      <c r="II106" s="305"/>
      <c r="IJ106" s="305"/>
      <c r="IK106" s="305"/>
      <c r="IL106" s="305"/>
      <c r="IM106" s="305"/>
      <c r="IN106" s="305"/>
      <c r="IO106" s="305"/>
      <c r="IP106" s="305"/>
      <c r="IQ106" s="305"/>
      <c r="IR106" s="305"/>
    </row>
    <row r="107" spans="2:252">
      <c r="B107" s="309"/>
      <c r="C107" s="305"/>
      <c r="D107" s="305"/>
      <c r="E107" s="305"/>
      <c r="F107" s="305"/>
      <c r="G107" s="305"/>
      <c r="H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c r="AY107" s="305"/>
      <c r="AZ107" s="305"/>
      <c r="BA107" s="305"/>
      <c r="BB107" s="305"/>
      <c r="BC107" s="305"/>
      <c r="BD107" s="305"/>
      <c r="BE107" s="305"/>
      <c r="BF107" s="305"/>
      <c r="BG107" s="305"/>
      <c r="BH107" s="305"/>
      <c r="BI107" s="305"/>
      <c r="BJ107" s="305"/>
      <c r="BK107" s="305"/>
      <c r="BL107" s="305"/>
      <c r="BM107" s="305"/>
      <c r="BN107" s="305"/>
      <c r="BO107" s="305"/>
      <c r="BP107" s="305"/>
      <c r="BQ107" s="305"/>
      <c r="BR107" s="305"/>
      <c r="BS107" s="305"/>
      <c r="BT107" s="305"/>
      <c r="BU107" s="305"/>
      <c r="BV107" s="305"/>
      <c r="BW107" s="305"/>
      <c r="BX107" s="305"/>
      <c r="BY107" s="305"/>
      <c r="BZ107" s="305"/>
      <c r="CA107" s="305"/>
      <c r="CB107" s="305"/>
      <c r="CC107" s="305"/>
      <c r="CD107" s="305"/>
      <c r="CE107" s="305"/>
      <c r="CF107" s="305"/>
      <c r="CG107" s="305"/>
      <c r="CH107" s="305"/>
      <c r="CI107" s="305"/>
      <c r="CJ107" s="305"/>
      <c r="CK107" s="305"/>
      <c r="CL107" s="305"/>
      <c r="CM107" s="305"/>
      <c r="CN107" s="305"/>
      <c r="CO107" s="305"/>
      <c r="CP107" s="305"/>
      <c r="CQ107" s="305"/>
      <c r="CR107" s="305"/>
      <c r="CS107" s="305"/>
      <c r="CT107" s="305"/>
      <c r="CU107" s="305"/>
      <c r="CV107" s="305"/>
      <c r="CW107" s="305"/>
      <c r="CX107" s="305"/>
      <c r="CY107" s="305"/>
      <c r="CZ107" s="305"/>
      <c r="DA107" s="305"/>
      <c r="DB107" s="305"/>
      <c r="DC107" s="305"/>
      <c r="DD107" s="305"/>
      <c r="DE107" s="305"/>
      <c r="DF107" s="305"/>
      <c r="DG107" s="305"/>
      <c r="DH107" s="305"/>
      <c r="DI107" s="305"/>
      <c r="DJ107" s="305"/>
      <c r="DK107" s="305"/>
      <c r="DL107" s="305"/>
      <c r="DM107" s="305"/>
      <c r="DN107" s="305"/>
      <c r="DO107" s="305"/>
      <c r="DP107" s="305"/>
      <c r="DQ107" s="305"/>
      <c r="DR107" s="305"/>
      <c r="DS107" s="305"/>
      <c r="DT107" s="305"/>
      <c r="DU107" s="305"/>
      <c r="DV107" s="305"/>
      <c r="DW107" s="305"/>
      <c r="DX107" s="305"/>
      <c r="DY107" s="305"/>
      <c r="DZ107" s="305"/>
      <c r="EA107" s="305"/>
      <c r="EB107" s="305"/>
      <c r="EC107" s="305"/>
      <c r="ED107" s="305"/>
      <c r="EE107" s="305"/>
      <c r="EF107" s="305"/>
      <c r="EG107" s="305"/>
      <c r="EH107" s="305"/>
      <c r="EI107" s="305"/>
      <c r="EJ107" s="305"/>
      <c r="EK107" s="305"/>
      <c r="EL107" s="305"/>
      <c r="EM107" s="305"/>
      <c r="EN107" s="305"/>
      <c r="EO107" s="305"/>
      <c r="EP107" s="305"/>
      <c r="EQ107" s="305"/>
      <c r="ER107" s="305"/>
      <c r="ES107" s="305"/>
      <c r="ET107" s="305"/>
      <c r="EU107" s="305"/>
      <c r="EV107" s="305"/>
      <c r="EW107" s="305"/>
      <c r="EX107" s="305"/>
      <c r="EY107" s="305"/>
      <c r="EZ107" s="305"/>
      <c r="FA107" s="305"/>
      <c r="FB107" s="305"/>
      <c r="FC107" s="305"/>
      <c r="FD107" s="305"/>
      <c r="FE107" s="305"/>
      <c r="FF107" s="305"/>
      <c r="FG107" s="305"/>
      <c r="FH107" s="305"/>
      <c r="FI107" s="305"/>
      <c r="FJ107" s="305"/>
      <c r="FK107" s="305"/>
      <c r="FL107" s="305"/>
      <c r="FM107" s="305"/>
      <c r="FN107" s="305"/>
      <c r="FO107" s="305"/>
      <c r="FP107" s="305"/>
      <c r="FQ107" s="305"/>
      <c r="FR107" s="305"/>
      <c r="FS107" s="305"/>
      <c r="FT107" s="305"/>
      <c r="FU107" s="305"/>
      <c r="FV107" s="305"/>
      <c r="FW107" s="305"/>
      <c r="FX107" s="305"/>
      <c r="FY107" s="305"/>
      <c r="FZ107" s="305"/>
      <c r="GA107" s="305"/>
      <c r="GB107" s="305"/>
      <c r="GC107" s="305"/>
      <c r="GD107" s="305"/>
      <c r="GE107" s="305"/>
      <c r="GF107" s="305"/>
      <c r="GG107" s="305"/>
      <c r="GH107" s="305"/>
      <c r="GI107" s="305"/>
      <c r="GJ107" s="305"/>
      <c r="GK107" s="305"/>
      <c r="GL107" s="305"/>
      <c r="GM107" s="305"/>
      <c r="GN107" s="305"/>
      <c r="GO107" s="305"/>
      <c r="GP107" s="305"/>
      <c r="GQ107" s="305"/>
      <c r="GR107" s="305"/>
      <c r="GS107" s="305"/>
      <c r="GT107" s="305"/>
      <c r="GU107" s="305"/>
      <c r="GV107" s="305"/>
      <c r="GW107" s="305"/>
      <c r="GX107" s="305"/>
      <c r="GY107" s="305"/>
      <c r="GZ107" s="305"/>
      <c r="HA107" s="305"/>
      <c r="HB107" s="305"/>
      <c r="HC107" s="305"/>
      <c r="HD107" s="305"/>
      <c r="HE107" s="305"/>
      <c r="HF107" s="305"/>
      <c r="HG107" s="305"/>
      <c r="HH107" s="305"/>
      <c r="HI107" s="305"/>
      <c r="HJ107" s="305"/>
      <c r="HK107" s="305"/>
      <c r="HL107" s="305"/>
      <c r="HM107" s="305"/>
      <c r="HN107" s="305"/>
      <c r="HO107" s="305"/>
      <c r="HP107" s="305"/>
      <c r="HQ107" s="305"/>
      <c r="HR107" s="305"/>
      <c r="HS107" s="305"/>
      <c r="HT107" s="305"/>
      <c r="HU107" s="305"/>
      <c r="HV107" s="305"/>
      <c r="HW107" s="305"/>
      <c r="HX107" s="305"/>
      <c r="HY107" s="305"/>
      <c r="HZ107" s="305"/>
      <c r="IA107" s="305"/>
      <c r="IB107" s="305"/>
      <c r="IC107" s="305"/>
      <c r="ID107" s="305"/>
      <c r="IE107" s="305"/>
      <c r="IF107" s="305"/>
      <c r="IG107" s="305"/>
      <c r="IH107" s="305"/>
      <c r="II107" s="305"/>
      <c r="IJ107" s="305"/>
      <c r="IK107" s="305"/>
      <c r="IL107" s="305"/>
      <c r="IM107" s="305"/>
      <c r="IN107" s="305"/>
      <c r="IO107" s="305"/>
      <c r="IP107" s="305"/>
      <c r="IQ107" s="305"/>
      <c r="IR107" s="305"/>
    </row>
    <row r="108" spans="2:252">
      <c r="B108" s="309"/>
      <c r="C108" s="305"/>
      <c r="D108" s="305"/>
      <c r="E108" s="305"/>
      <c r="F108" s="305"/>
      <c r="G108" s="305"/>
      <c r="H108" s="305"/>
      <c r="P108" s="305"/>
      <c r="Q108" s="305"/>
      <c r="R108" s="305"/>
      <c r="S108" s="305"/>
      <c r="T108" s="305"/>
      <c r="U108" s="305"/>
      <c r="V108" s="305"/>
      <c r="W108" s="305"/>
      <c r="X108" s="305"/>
      <c r="Y108" s="305"/>
      <c r="Z108" s="305"/>
      <c r="AA108" s="305"/>
      <c r="AB108" s="305"/>
      <c r="AC108" s="305"/>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5"/>
      <c r="AY108" s="305"/>
      <c r="AZ108" s="305"/>
      <c r="BA108" s="305"/>
      <c r="BB108" s="305"/>
      <c r="BC108" s="305"/>
      <c r="BD108" s="305"/>
      <c r="BE108" s="305"/>
      <c r="BF108" s="305"/>
      <c r="BG108" s="305"/>
      <c r="BH108" s="305"/>
      <c r="BI108" s="305"/>
      <c r="BJ108" s="305"/>
      <c r="BK108" s="305"/>
      <c r="BL108" s="305"/>
      <c r="BM108" s="305"/>
      <c r="BN108" s="305"/>
      <c r="BO108" s="305"/>
      <c r="BP108" s="305"/>
      <c r="BQ108" s="305"/>
      <c r="BR108" s="305"/>
      <c r="BS108" s="305"/>
      <c r="BT108" s="305"/>
      <c r="BU108" s="305"/>
      <c r="BV108" s="305"/>
      <c r="BW108" s="305"/>
      <c r="BX108" s="305"/>
      <c r="BY108" s="305"/>
      <c r="BZ108" s="305"/>
      <c r="CA108" s="305"/>
      <c r="CB108" s="305"/>
      <c r="CC108" s="305"/>
      <c r="CD108" s="305"/>
      <c r="CE108" s="305"/>
      <c r="CF108" s="305"/>
      <c r="CG108" s="305"/>
      <c r="CH108" s="305"/>
      <c r="CI108" s="305"/>
      <c r="CJ108" s="305"/>
      <c r="CK108" s="305"/>
      <c r="CL108" s="305"/>
      <c r="CM108" s="305"/>
      <c r="CN108" s="305"/>
      <c r="CO108" s="305"/>
      <c r="CP108" s="305"/>
      <c r="CQ108" s="305"/>
      <c r="CR108" s="305"/>
      <c r="CS108" s="305"/>
      <c r="CT108" s="305"/>
      <c r="CU108" s="305"/>
      <c r="CV108" s="305"/>
      <c r="CW108" s="305"/>
      <c r="CX108" s="305"/>
      <c r="CY108" s="305"/>
      <c r="CZ108" s="305"/>
      <c r="DA108" s="305"/>
      <c r="DB108" s="305"/>
      <c r="DC108" s="305"/>
      <c r="DD108" s="305"/>
      <c r="DE108" s="305"/>
      <c r="DF108" s="305"/>
      <c r="DG108" s="305"/>
      <c r="DH108" s="305"/>
      <c r="DI108" s="305"/>
      <c r="DJ108" s="305"/>
      <c r="DK108" s="305"/>
      <c r="DL108" s="305"/>
      <c r="DM108" s="305"/>
      <c r="DN108" s="305"/>
      <c r="DO108" s="305"/>
      <c r="DP108" s="305"/>
      <c r="DQ108" s="305"/>
      <c r="DR108" s="305"/>
      <c r="DS108" s="305"/>
      <c r="DT108" s="305"/>
      <c r="DU108" s="305"/>
      <c r="DV108" s="305"/>
      <c r="DW108" s="305"/>
      <c r="DX108" s="305"/>
      <c r="DY108" s="305"/>
      <c r="DZ108" s="305"/>
      <c r="EA108" s="305"/>
      <c r="EB108" s="305"/>
      <c r="EC108" s="305"/>
      <c r="ED108" s="305"/>
      <c r="EE108" s="305"/>
      <c r="EF108" s="305"/>
      <c r="EG108" s="305"/>
      <c r="EH108" s="305"/>
      <c r="EI108" s="305"/>
      <c r="EJ108" s="305"/>
      <c r="EK108" s="305"/>
      <c r="EL108" s="305"/>
      <c r="EM108" s="305"/>
      <c r="EN108" s="305"/>
      <c r="EO108" s="305"/>
      <c r="EP108" s="305"/>
      <c r="EQ108" s="305"/>
      <c r="ER108" s="305"/>
      <c r="ES108" s="305"/>
      <c r="ET108" s="305"/>
      <c r="EU108" s="305"/>
      <c r="EV108" s="305"/>
      <c r="EW108" s="305"/>
      <c r="EX108" s="305"/>
      <c r="EY108" s="305"/>
      <c r="EZ108" s="305"/>
      <c r="FA108" s="305"/>
      <c r="FB108" s="305"/>
      <c r="FC108" s="305"/>
      <c r="FD108" s="305"/>
      <c r="FE108" s="305"/>
      <c r="FF108" s="305"/>
      <c r="FG108" s="305"/>
      <c r="FH108" s="305"/>
      <c r="FI108" s="305"/>
      <c r="FJ108" s="305"/>
      <c r="FK108" s="305"/>
      <c r="FL108" s="305"/>
      <c r="FM108" s="305"/>
      <c r="FN108" s="305"/>
      <c r="FO108" s="305"/>
      <c r="FP108" s="305"/>
      <c r="FQ108" s="305"/>
      <c r="FR108" s="305"/>
      <c r="FS108" s="305"/>
      <c r="FT108" s="305"/>
      <c r="FU108" s="305"/>
      <c r="FV108" s="305"/>
      <c r="FW108" s="305"/>
      <c r="FX108" s="305"/>
      <c r="FY108" s="305"/>
      <c r="FZ108" s="305"/>
      <c r="GA108" s="305"/>
      <c r="GB108" s="305"/>
      <c r="GC108" s="305"/>
      <c r="GD108" s="305"/>
      <c r="GE108" s="305"/>
      <c r="GF108" s="305"/>
      <c r="GG108" s="305"/>
      <c r="GH108" s="305"/>
      <c r="GI108" s="305"/>
      <c r="GJ108" s="305"/>
      <c r="GK108" s="305"/>
      <c r="GL108" s="305"/>
      <c r="GM108" s="305"/>
      <c r="GN108" s="305"/>
      <c r="GO108" s="305"/>
      <c r="GP108" s="305"/>
      <c r="GQ108" s="305"/>
      <c r="GR108" s="305"/>
      <c r="GS108" s="305"/>
      <c r="GT108" s="305"/>
      <c r="GU108" s="305"/>
      <c r="GV108" s="305"/>
      <c r="GW108" s="305"/>
      <c r="GX108" s="305"/>
      <c r="GY108" s="305"/>
      <c r="GZ108" s="305"/>
      <c r="HA108" s="305"/>
      <c r="HB108" s="305"/>
      <c r="HC108" s="305"/>
      <c r="HD108" s="305"/>
      <c r="HE108" s="305"/>
      <c r="HF108" s="305"/>
      <c r="HG108" s="305"/>
      <c r="HH108" s="305"/>
      <c r="HI108" s="305"/>
      <c r="HJ108" s="305"/>
      <c r="HK108" s="305"/>
      <c r="HL108" s="305"/>
      <c r="HM108" s="305"/>
      <c r="HN108" s="305"/>
      <c r="HO108" s="305"/>
      <c r="HP108" s="305"/>
      <c r="HQ108" s="305"/>
      <c r="HR108" s="305"/>
      <c r="HS108" s="305"/>
      <c r="HT108" s="305"/>
      <c r="HU108" s="305"/>
      <c r="HV108" s="305"/>
      <c r="HW108" s="305"/>
      <c r="HX108" s="305"/>
      <c r="HY108" s="305"/>
      <c r="HZ108" s="305"/>
      <c r="IA108" s="305"/>
      <c r="IB108" s="305"/>
      <c r="IC108" s="305"/>
      <c r="ID108" s="305"/>
      <c r="IE108" s="305"/>
      <c r="IF108" s="305"/>
      <c r="IG108" s="305"/>
      <c r="IH108" s="305"/>
      <c r="II108" s="305"/>
      <c r="IJ108" s="305"/>
      <c r="IK108" s="305"/>
      <c r="IL108" s="305"/>
      <c r="IM108" s="305"/>
      <c r="IN108" s="305"/>
      <c r="IO108" s="305"/>
      <c r="IP108" s="305"/>
      <c r="IQ108" s="305"/>
      <c r="IR108" s="305"/>
    </row>
    <row r="109" spans="2:252">
      <c r="B109" s="309"/>
      <c r="C109" s="305"/>
      <c r="D109" s="305"/>
      <c r="E109" s="305"/>
      <c r="F109" s="305"/>
      <c r="G109" s="305"/>
      <c r="H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c r="AZ109" s="305"/>
      <c r="BA109" s="305"/>
      <c r="BB109" s="305"/>
      <c r="BC109" s="305"/>
      <c r="BD109" s="305"/>
      <c r="BE109" s="305"/>
      <c r="BF109" s="305"/>
      <c r="BG109" s="305"/>
      <c r="BH109" s="305"/>
      <c r="BI109" s="305"/>
      <c r="BJ109" s="305"/>
      <c r="BK109" s="305"/>
      <c r="BL109" s="305"/>
      <c r="BM109" s="305"/>
      <c r="BN109" s="305"/>
      <c r="BO109" s="305"/>
      <c r="BP109" s="305"/>
      <c r="BQ109" s="305"/>
      <c r="BR109" s="305"/>
      <c r="BS109" s="305"/>
      <c r="BT109" s="305"/>
      <c r="BU109" s="305"/>
      <c r="BV109" s="305"/>
      <c r="BW109" s="305"/>
      <c r="BX109" s="305"/>
      <c r="BY109" s="305"/>
      <c r="BZ109" s="305"/>
      <c r="CA109" s="305"/>
      <c r="CB109" s="305"/>
      <c r="CC109" s="305"/>
      <c r="CD109" s="305"/>
      <c r="CE109" s="305"/>
      <c r="CF109" s="305"/>
      <c r="CG109" s="305"/>
      <c r="CH109" s="305"/>
      <c r="CI109" s="305"/>
      <c r="CJ109" s="305"/>
      <c r="CK109" s="305"/>
      <c r="CL109" s="305"/>
      <c r="CM109" s="305"/>
      <c r="CN109" s="305"/>
      <c r="CO109" s="305"/>
      <c r="CP109" s="305"/>
      <c r="CQ109" s="305"/>
      <c r="CR109" s="305"/>
      <c r="CS109" s="305"/>
      <c r="CT109" s="305"/>
      <c r="CU109" s="305"/>
      <c r="CV109" s="305"/>
      <c r="CW109" s="305"/>
      <c r="CX109" s="305"/>
      <c r="CY109" s="305"/>
      <c r="CZ109" s="305"/>
      <c r="DA109" s="305"/>
      <c r="DB109" s="305"/>
      <c r="DC109" s="305"/>
      <c r="DD109" s="305"/>
      <c r="DE109" s="305"/>
      <c r="DF109" s="305"/>
      <c r="DG109" s="305"/>
      <c r="DH109" s="305"/>
      <c r="DI109" s="305"/>
      <c r="DJ109" s="305"/>
      <c r="DK109" s="305"/>
      <c r="DL109" s="305"/>
      <c r="DM109" s="305"/>
      <c r="DN109" s="305"/>
      <c r="DO109" s="305"/>
      <c r="DP109" s="305"/>
      <c r="DQ109" s="305"/>
      <c r="DR109" s="305"/>
      <c r="DS109" s="305"/>
      <c r="DT109" s="305"/>
      <c r="DU109" s="305"/>
      <c r="DV109" s="305"/>
      <c r="DW109" s="305"/>
      <c r="DX109" s="305"/>
      <c r="DY109" s="305"/>
      <c r="DZ109" s="305"/>
      <c r="EA109" s="305"/>
      <c r="EB109" s="305"/>
      <c r="EC109" s="305"/>
      <c r="ED109" s="305"/>
      <c r="EE109" s="305"/>
      <c r="EF109" s="305"/>
      <c r="EG109" s="305"/>
      <c r="EH109" s="305"/>
      <c r="EI109" s="305"/>
      <c r="EJ109" s="305"/>
      <c r="EK109" s="305"/>
      <c r="EL109" s="305"/>
      <c r="EM109" s="305"/>
      <c r="EN109" s="305"/>
      <c r="EO109" s="305"/>
      <c r="EP109" s="305"/>
      <c r="EQ109" s="305"/>
      <c r="ER109" s="305"/>
      <c r="ES109" s="305"/>
      <c r="ET109" s="305"/>
      <c r="EU109" s="305"/>
      <c r="EV109" s="305"/>
      <c r="EW109" s="305"/>
      <c r="EX109" s="305"/>
      <c r="EY109" s="305"/>
      <c r="EZ109" s="305"/>
      <c r="FA109" s="305"/>
      <c r="FB109" s="305"/>
      <c r="FC109" s="305"/>
      <c r="FD109" s="305"/>
      <c r="FE109" s="305"/>
      <c r="FF109" s="305"/>
      <c r="FG109" s="305"/>
      <c r="FH109" s="305"/>
      <c r="FI109" s="305"/>
      <c r="FJ109" s="305"/>
      <c r="FK109" s="305"/>
      <c r="FL109" s="305"/>
      <c r="FM109" s="305"/>
      <c r="FN109" s="305"/>
      <c r="FO109" s="305"/>
      <c r="FP109" s="305"/>
      <c r="FQ109" s="305"/>
      <c r="FR109" s="305"/>
      <c r="FS109" s="305"/>
      <c r="FT109" s="305"/>
      <c r="FU109" s="305"/>
      <c r="FV109" s="305"/>
      <c r="FW109" s="305"/>
      <c r="FX109" s="305"/>
      <c r="FY109" s="305"/>
      <c r="FZ109" s="305"/>
      <c r="GA109" s="305"/>
      <c r="GB109" s="305"/>
      <c r="GC109" s="305"/>
      <c r="GD109" s="305"/>
      <c r="GE109" s="305"/>
      <c r="GF109" s="305"/>
      <c r="GG109" s="305"/>
      <c r="GH109" s="305"/>
      <c r="GI109" s="305"/>
      <c r="GJ109" s="305"/>
      <c r="GK109" s="305"/>
      <c r="GL109" s="305"/>
      <c r="GM109" s="305"/>
      <c r="GN109" s="305"/>
      <c r="GO109" s="305"/>
      <c r="GP109" s="305"/>
      <c r="GQ109" s="305"/>
      <c r="GR109" s="305"/>
      <c r="GS109" s="305"/>
      <c r="GT109" s="305"/>
      <c r="GU109" s="305"/>
      <c r="GV109" s="305"/>
      <c r="GW109" s="305"/>
      <c r="GX109" s="305"/>
      <c r="GY109" s="305"/>
      <c r="GZ109" s="305"/>
      <c r="HA109" s="305"/>
      <c r="HB109" s="305"/>
      <c r="HC109" s="305"/>
      <c r="HD109" s="305"/>
      <c r="HE109" s="305"/>
      <c r="HF109" s="305"/>
      <c r="HG109" s="305"/>
      <c r="HH109" s="305"/>
      <c r="HI109" s="305"/>
      <c r="HJ109" s="305"/>
      <c r="HK109" s="305"/>
      <c r="HL109" s="305"/>
      <c r="HM109" s="305"/>
      <c r="HN109" s="305"/>
      <c r="HO109" s="305"/>
      <c r="HP109" s="305"/>
      <c r="HQ109" s="305"/>
      <c r="HR109" s="305"/>
      <c r="HS109" s="305"/>
      <c r="HT109" s="305"/>
      <c r="HU109" s="305"/>
      <c r="HV109" s="305"/>
      <c r="HW109" s="305"/>
      <c r="HX109" s="305"/>
      <c r="HY109" s="305"/>
      <c r="HZ109" s="305"/>
      <c r="IA109" s="305"/>
      <c r="IB109" s="305"/>
      <c r="IC109" s="305"/>
      <c r="ID109" s="305"/>
      <c r="IE109" s="305"/>
      <c r="IF109" s="305"/>
      <c r="IG109" s="305"/>
      <c r="IH109" s="305"/>
      <c r="II109" s="305"/>
      <c r="IJ109" s="305"/>
      <c r="IK109" s="305"/>
      <c r="IL109" s="305"/>
      <c r="IM109" s="305"/>
      <c r="IN109" s="305"/>
      <c r="IO109" s="305"/>
      <c r="IP109" s="305"/>
      <c r="IQ109" s="305"/>
      <c r="IR109" s="305"/>
    </row>
  </sheetData>
  <mergeCells count="2">
    <mergeCell ref="B3:C3"/>
    <mergeCell ref="B1:E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R40"/>
  <sheetViews>
    <sheetView topLeftCell="B4" zoomScale="70" zoomScaleNormal="70" workbookViewId="0">
      <pane xSplit="2" ySplit="4" topLeftCell="G24" activePane="bottomRight" state="frozen"/>
      <selection activeCell="K16" sqref="K16"/>
      <selection pane="topRight" activeCell="K16" sqref="K16"/>
      <selection pane="bottomLeft" activeCell="K16" sqref="K16"/>
      <selection pane="bottomRight" activeCell="P39" sqref="P39"/>
    </sheetView>
  </sheetViews>
  <sheetFormatPr baseColWidth="10" defaultColWidth="11.5703125" defaultRowHeight="15"/>
  <cols>
    <col min="1" max="1" width="1.7109375" style="13" customWidth="1"/>
    <col min="2" max="2" width="48.42578125" style="13" customWidth="1"/>
    <col min="3" max="3" width="34.28515625" style="13" customWidth="1"/>
    <col min="4" max="4" width="22.85546875" style="13" bestFit="1" customWidth="1"/>
    <col min="5" max="5" width="22.7109375" style="13" customWidth="1"/>
    <col min="6" max="6" width="7.85546875" style="80" customWidth="1"/>
    <col min="7" max="7" width="11.42578125" style="13" customWidth="1"/>
    <col min="8" max="8" width="27.28515625" style="13" customWidth="1"/>
    <col min="9" max="9" width="20.7109375" style="13" customWidth="1"/>
    <col min="10" max="10" width="22.42578125" style="13" customWidth="1"/>
    <col min="11" max="11" width="21.28515625" style="13" customWidth="1"/>
    <col min="12" max="12" width="16" style="13" customWidth="1"/>
    <col min="13" max="13" width="49" style="13" customWidth="1"/>
    <col min="14" max="14" width="20.42578125" style="13" customWidth="1"/>
    <col min="15" max="15" width="49" style="13" customWidth="1"/>
    <col min="16" max="16" width="22.5703125" style="13" customWidth="1"/>
    <col min="17" max="17" width="26.28515625" style="13" customWidth="1"/>
    <col min="18" max="253" width="11.5703125" style="13"/>
    <col min="254" max="254" width="1.7109375" style="13" customWidth="1"/>
    <col min="255" max="256" width="28.7109375" style="13" customWidth="1"/>
    <col min="257" max="257" width="22.85546875" style="13" bestFit="1" customWidth="1"/>
    <col min="258" max="259" width="40.140625" style="13" customWidth="1"/>
    <col min="260" max="260" width="27.28515625" style="13" customWidth="1"/>
    <col min="261" max="261" width="20.7109375" style="13" customWidth="1"/>
    <col min="262" max="262" width="22.42578125" style="13" customWidth="1"/>
    <col min="263" max="263" width="21.28515625" style="13" customWidth="1"/>
    <col min="264" max="264" width="16" style="13" bestFit="1" customWidth="1"/>
    <col min="265" max="265" width="49" style="13" customWidth="1"/>
    <col min="266" max="509" width="11.5703125" style="13"/>
    <col min="510" max="510" width="1.7109375" style="13" customWidth="1"/>
    <col min="511" max="512" width="28.7109375" style="13" customWidth="1"/>
    <col min="513" max="513" width="22.85546875" style="13" bestFit="1" customWidth="1"/>
    <col min="514" max="515" width="40.140625" style="13" customWidth="1"/>
    <col min="516" max="516" width="27.28515625" style="13" customWidth="1"/>
    <col min="517" max="517" width="20.7109375" style="13" customWidth="1"/>
    <col min="518" max="518" width="22.42578125" style="13" customWidth="1"/>
    <col min="519" max="519" width="21.28515625" style="13" customWidth="1"/>
    <col min="520" max="520" width="16" style="13" bestFit="1" customWidth="1"/>
    <col min="521" max="521" width="49" style="13" customWidth="1"/>
    <col min="522" max="765" width="11.5703125" style="13"/>
    <col min="766" max="766" width="1.7109375" style="13" customWidth="1"/>
    <col min="767" max="768" width="28.7109375" style="13" customWidth="1"/>
    <col min="769" max="769" width="22.85546875" style="13" bestFit="1" customWidth="1"/>
    <col min="770" max="771" width="40.140625" style="13" customWidth="1"/>
    <col min="772" max="772" width="27.28515625" style="13" customWidth="1"/>
    <col min="773" max="773" width="20.7109375" style="13" customWidth="1"/>
    <col min="774" max="774" width="22.42578125" style="13" customWidth="1"/>
    <col min="775" max="775" width="21.28515625" style="13" customWidth="1"/>
    <col min="776" max="776" width="16" style="13" bestFit="1" customWidth="1"/>
    <col min="777" max="777" width="49" style="13" customWidth="1"/>
    <col min="778" max="1021" width="11.5703125" style="13"/>
    <col min="1022" max="1022" width="1.7109375" style="13" customWidth="1"/>
    <col min="1023" max="1024" width="28.7109375" style="13" customWidth="1"/>
    <col min="1025" max="1025" width="22.85546875" style="13" bestFit="1" customWidth="1"/>
    <col min="1026" max="1027" width="40.140625" style="13" customWidth="1"/>
    <col min="1028" max="1028" width="27.28515625" style="13" customWidth="1"/>
    <col min="1029" max="1029" width="20.7109375" style="13" customWidth="1"/>
    <col min="1030" max="1030" width="22.42578125" style="13" customWidth="1"/>
    <col min="1031" max="1031" width="21.28515625" style="13" customWidth="1"/>
    <col min="1032" max="1032" width="16" style="13" bestFit="1" customWidth="1"/>
    <col min="1033" max="1033" width="49" style="13" customWidth="1"/>
    <col min="1034" max="1277" width="11.5703125" style="13"/>
    <col min="1278" max="1278" width="1.7109375" style="13" customWidth="1"/>
    <col min="1279" max="1280" width="28.7109375" style="13" customWidth="1"/>
    <col min="1281" max="1281" width="22.85546875" style="13" bestFit="1" customWidth="1"/>
    <col min="1282" max="1283" width="40.140625" style="13" customWidth="1"/>
    <col min="1284" max="1284" width="27.28515625" style="13" customWidth="1"/>
    <col min="1285" max="1285" width="20.7109375" style="13" customWidth="1"/>
    <col min="1286" max="1286" width="22.42578125" style="13" customWidth="1"/>
    <col min="1287" max="1287" width="21.28515625" style="13" customWidth="1"/>
    <col min="1288" max="1288" width="16" style="13" bestFit="1" customWidth="1"/>
    <col min="1289" max="1289" width="49" style="13" customWidth="1"/>
    <col min="1290" max="1533" width="11.5703125" style="13"/>
    <col min="1534" max="1534" width="1.7109375" style="13" customWidth="1"/>
    <col min="1535" max="1536" width="28.7109375" style="13" customWidth="1"/>
    <col min="1537" max="1537" width="22.85546875" style="13" bestFit="1" customWidth="1"/>
    <col min="1538" max="1539" width="40.140625" style="13" customWidth="1"/>
    <col min="1540" max="1540" width="27.28515625" style="13" customWidth="1"/>
    <col min="1541" max="1541" width="20.7109375" style="13" customWidth="1"/>
    <col min="1542" max="1542" width="22.42578125" style="13" customWidth="1"/>
    <col min="1543" max="1543" width="21.28515625" style="13" customWidth="1"/>
    <col min="1544" max="1544" width="16" style="13" bestFit="1" customWidth="1"/>
    <col min="1545" max="1545" width="49" style="13" customWidth="1"/>
    <col min="1546" max="1789" width="11.5703125" style="13"/>
    <col min="1790" max="1790" width="1.7109375" style="13" customWidth="1"/>
    <col min="1791" max="1792" width="28.7109375" style="13" customWidth="1"/>
    <col min="1793" max="1793" width="22.85546875" style="13" bestFit="1" customWidth="1"/>
    <col min="1794" max="1795" width="40.140625" style="13" customWidth="1"/>
    <col min="1796" max="1796" width="27.28515625" style="13" customWidth="1"/>
    <col min="1797" max="1797" width="20.7109375" style="13" customWidth="1"/>
    <col min="1798" max="1798" width="22.42578125" style="13" customWidth="1"/>
    <col min="1799" max="1799" width="21.28515625" style="13" customWidth="1"/>
    <col min="1800" max="1800" width="16" style="13" bestFit="1" customWidth="1"/>
    <col min="1801" max="1801" width="49" style="13" customWidth="1"/>
    <col min="1802" max="2045" width="11.5703125" style="13"/>
    <col min="2046" max="2046" width="1.7109375" style="13" customWidth="1"/>
    <col min="2047" max="2048" width="28.7109375" style="13" customWidth="1"/>
    <col min="2049" max="2049" width="22.85546875" style="13" bestFit="1" customWidth="1"/>
    <col min="2050" max="2051" width="40.140625" style="13" customWidth="1"/>
    <col min="2052" max="2052" width="27.28515625" style="13" customWidth="1"/>
    <col min="2053" max="2053" width="20.7109375" style="13" customWidth="1"/>
    <col min="2054" max="2054" width="22.42578125" style="13" customWidth="1"/>
    <col min="2055" max="2055" width="21.28515625" style="13" customWidth="1"/>
    <col min="2056" max="2056" width="16" style="13" bestFit="1" customWidth="1"/>
    <col min="2057" max="2057" width="49" style="13" customWidth="1"/>
    <col min="2058" max="2301" width="11.5703125" style="13"/>
    <col min="2302" max="2302" width="1.7109375" style="13" customWidth="1"/>
    <col min="2303" max="2304" width="28.7109375" style="13" customWidth="1"/>
    <col min="2305" max="2305" width="22.85546875" style="13" bestFit="1" customWidth="1"/>
    <col min="2306" max="2307" width="40.140625" style="13" customWidth="1"/>
    <col min="2308" max="2308" width="27.28515625" style="13" customWidth="1"/>
    <col min="2309" max="2309" width="20.7109375" style="13" customWidth="1"/>
    <col min="2310" max="2310" width="22.42578125" style="13" customWidth="1"/>
    <col min="2311" max="2311" width="21.28515625" style="13" customWidth="1"/>
    <col min="2312" max="2312" width="16" style="13" bestFit="1" customWidth="1"/>
    <col min="2313" max="2313" width="49" style="13" customWidth="1"/>
    <col min="2314" max="2557" width="11.5703125" style="13"/>
    <col min="2558" max="2558" width="1.7109375" style="13" customWidth="1"/>
    <col min="2559" max="2560" width="28.7109375" style="13" customWidth="1"/>
    <col min="2561" max="2561" width="22.85546875" style="13" bestFit="1" customWidth="1"/>
    <col min="2562" max="2563" width="40.140625" style="13" customWidth="1"/>
    <col min="2564" max="2564" width="27.28515625" style="13" customWidth="1"/>
    <col min="2565" max="2565" width="20.7109375" style="13" customWidth="1"/>
    <col min="2566" max="2566" width="22.42578125" style="13" customWidth="1"/>
    <col min="2567" max="2567" width="21.28515625" style="13" customWidth="1"/>
    <col min="2568" max="2568" width="16" style="13" bestFit="1" customWidth="1"/>
    <col min="2569" max="2569" width="49" style="13" customWidth="1"/>
    <col min="2570" max="2813" width="11.5703125" style="13"/>
    <col min="2814" max="2814" width="1.7109375" style="13" customWidth="1"/>
    <col min="2815" max="2816" width="28.7109375" style="13" customWidth="1"/>
    <col min="2817" max="2817" width="22.85546875" style="13" bestFit="1" customWidth="1"/>
    <col min="2818" max="2819" width="40.140625" style="13" customWidth="1"/>
    <col min="2820" max="2820" width="27.28515625" style="13" customWidth="1"/>
    <col min="2821" max="2821" width="20.7109375" style="13" customWidth="1"/>
    <col min="2822" max="2822" width="22.42578125" style="13" customWidth="1"/>
    <col min="2823" max="2823" width="21.28515625" style="13" customWidth="1"/>
    <col min="2824" max="2824" width="16" style="13" bestFit="1" customWidth="1"/>
    <col min="2825" max="2825" width="49" style="13" customWidth="1"/>
    <col min="2826" max="3069" width="11.5703125" style="13"/>
    <col min="3070" max="3070" width="1.7109375" style="13" customWidth="1"/>
    <col min="3071" max="3072" width="28.7109375" style="13" customWidth="1"/>
    <col min="3073" max="3073" width="22.85546875" style="13" bestFit="1" customWidth="1"/>
    <col min="3074" max="3075" width="40.140625" style="13" customWidth="1"/>
    <col min="3076" max="3076" width="27.28515625" style="13" customWidth="1"/>
    <col min="3077" max="3077" width="20.7109375" style="13" customWidth="1"/>
    <col min="3078" max="3078" width="22.42578125" style="13" customWidth="1"/>
    <col min="3079" max="3079" width="21.28515625" style="13" customWidth="1"/>
    <col min="3080" max="3080" width="16" style="13" bestFit="1" customWidth="1"/>
    <col min="3081" max="3081" width="49" style="13" customWidth="1"/>
    <col min="3082" max="3325" width="11.5703125" style="13"/>
    <col min="3326" max="3326" width="1.7109375" style="13" customWidth="1"/>
    <col min="3327" max="3328" width="28.7109375" style="13" customWidth="1"/>
    <col min="3329" max="3329" width="22.85546875" style="13" bestFit="1" customWidth="1"/>
    <col min="3330" max="3331" width="40.140625" style="13" customWidth="1"/>
    <col min="3332" max="3332" width="27.28515625" style="13" customWidth="1"/>
    <col min="3333" max="3333" width="20.7109375" style="13" customWidth="1"/>
    <col min="3334" max="3334" width="22.42578125" style="13" customWidth="1"/>
    <col min="3335" max="3335" width="21.28515625" style="13" customWidth="1"/>
    <col min="3336" max="3336" width="16" style="13" bestFit="1" customWidth="1"/>
    <col min="3337" max="3337" width="49" style="13" customWidth="1"/>
    <col min="3338" max="3581" width="11.5703125" style="13"/>
    <col min="3582" max="3582" width="1.7109375" style="13" customWidth="1"/>
    <col min="3583" max="3584" width="28.7109375" style="13" customWidth="1"/>
    <col min="3585" max="3585" width="22.85546875" style="13" bestFit="1" customWidth="1"/>
    <col min="3586" max="3587" width="40.140625" style="13" customWidth="1"/>
    <col min="3588" max="3588" width="27.28515625" style="13" customWidth="1"/>
    <col min="3589" max="3589" width="20.7109375" style="13" customWidth="1"/>
    <col min="3590" max="3590" width="22.42578125" style="13" customWidth="1"/>
    <col min="3591" max="3591" width="21.28515625" style="13" customWidth="1"/>
    <col min="3592" max="3592" width="16" style="13" bestFit="1" customWidth="1"/>
    <col min="3593" max="3593" width="49" style="13" customWidth="1"/>
    <col min="3594" max="3837" width="11.5703125" style="13"/>
    <col min="3838" max="3838" width="1.7109375" style="13" customWidth="1"/>
    <col min="3839" max="3840" width="28.7109375" style="13" customWidth="1"/>
    <col min="3841" max="3841" width="22.85546875" style="13" bestFit="1" customWidth="1"/>
    <col min="3842" max="3843" width="40.140625" style="13" customWidth="1"/>
    <col min="3844" max="3844" width="27.28515625" style="13" customWidth="1"/>
    <col min="3845" max="3845" width="20.7109375" style="13" customWidth="1"/>
    <col min="3846" max="3846" width="22.42578125" style="13" customWidth="1"/>
    <col min="3847" max="3847" width="21.28515625" style="13" customWidth="1"/>
    <col min="3848" max="3848" width="16" style="13" bestFit="1" customWidth="1"/>
    <col min="3849" max="3849" width="49" style="13" customWidth="1"/>
    <col min="3850" max="4093" width="11.5703125" style="13"/>
    <col min="4094" max="4094" width="1.7109375" style="13" customWidth="1"/>
    <col min="4095" max="4096" width="28.7109375" style="13" customWidth="1"/>
    <col min="4097" max="4097" width="22.85546875" style="13" bestFit="1" customWidth="1"/>
    <col min="4098" max="4099" width="40.140625" style="13" customWidth="1"/>
    <col min="4100" max="4100" width="27.28515625" style="13" customWidth="1"/>
    <col min="4101" max="4101" width="20.7109375" style="13" customWidth="1"/>
    <col min="4102" max="4102" width="22.42578125" style="13" customWidth="1"/>
    <col min="4103" max="4103" width="21.28515625" style="13" customWidth="1"/>
    <col min="4104" max="4104" width="16" style="13" bestFit="1" customWidth="1"/>
    <col min="4105" max="4105" width="49" style="13" customWidth="1"/>
    <col min="4106" max="4349" width="11.5703125" style="13"/>
    <col min="4350" max="4350" width="1.7109375" style="13" customWidth="1"/>
    <col min="4351" max="4352" width="28.7109375" style="13" customWidth="1"/>
    <col min="4353" max="4353" width="22.85546875" style="13" bestFit="1" customWidth="1"/>
    <col min="4354" max="4355" width="40.140625" style="13" customWidth="1"/>
    <col min="4356" max="4356" width="27.28515625" style="13" customWidth="1"/>
    <col min="4357" max="4357" width="20.7109375" style="13" customWidth="1"/>
    <col min="4358" max="4358" width="22.42578125" style="13" customWidth="1"/>
    <col min="4359" max="4359" width="21.28515625" style="13" customWidth="1"/>
    <col min="4360" max="4360" width="16" style="13" bestFit="1" customWidth="1"/>
    <col min="4361" max="4361" width="49" style="13" customWidth="1"/>
    <col min="4362" max="4605" width="11.5703125" style="13"/>
    <col min="4606" max="4606" width="1.7109375" style="13" customWidth="1"/>
    <col min="4607" max="4608" width="28.7109375" style="13" customWidth="1"/>
    <col min="4609" max="4609" width="22.85546875" style="13" bestFit="1" customWidth="1"/>
    <col min="4610" max="4611" width="40.140625" style="13" customWidth="1"/>
    <col min="4612" max="4612" width="27.28515625" style="13" customWidth="1"/>
    <col min="4613" max="4613" width="20.7109375" style="13" customWidth="1"/>
    <col min="4614" max="4614" width="22.42578125" style="13" customWidth="1"/>
    <col min="4615" max="4615" width="21.28515625" style="13" customWidth="1"/>
    <col min="4616" max="4616" width="16" style="13" bestFit="1" customWidth="1"/>
    <col min="4617" max="4617" width="49" style="13" customWidth="1"/>
    <col min="4618" max="4861" width="11.5703125" style="13"/>
    <col min="4862" max="4862" width="1.7109375" style="13" customWidth="1"/>
    <col min="4863" max="4864" width="28.7109375" style="13" customWidth="1"/>
    <col min="4865" max="4865" width="22.85546875" style="13" bestFit="1" customWidth="1"/>
    <col min="4866" max="4867" width="40.140625" style="13" customWidth="1"/>
    <col min="4868" max="4868" width="27.28515625" style="13" customWidth="1"/>
    <col min="4869" max="4869" width="20.7109375" style="13" customWidth="1"/>
    <col min="4870" max="4870" width="22.42578125" style="13" customWidth="1"/>
    <col min="4871" max="4871" width="21.28515625" style="13" customWidth="1"/>
    <col min="4872" max="4872" width="16" style="13" bestFit="1" customWidth="1"/>
    <col min="4873" max="4873" width="49" style="13" customWidth="1"/>
    <col min="4874" max="5117" width="11.5703125" style="13"/>
    <col min="5118" max="5118" width="1.7109375" style="13" customWidth="1"/>
    <col min="5119" max="5120" width="28.7109375" style="13" customWidth="1"/>
    <col min="5121" max="5121" width="22.85546875" style="13" bestFit="1" customWidth="1"/>
    <col min="5122" max="5123" width="40.140625" style="13" customWidth="1"/>
    <col min="5124" max="5124" width="27.28515625" style="13" customWidth="1"/>
    <col min="5125" max="5125" width="20.7109375" style="13" customWidth="1"/>
    <col min="5126" max="5126" width="22.42578125" style="13" customWidth="1"/>
    <col min="5127" max="5127" width="21.28515625" style="13" customWidth="1"/>
    <col min="5128" max="5128" width="16" style="13" bestFit="1" customWidth="1"/>
    <col min="5129" max="5129" width="49" style="13" customWidth="1"/>
    <col min="5130" max="5373" width="11.5703125" style="13"/>
    <col min="5374" max="5374" width="1.7109375" style="13" customWidth="1"/>
    <col min="5375" max="5376" width="28.7109375" style="13" customWidth="1"/>
    <col min="5377" max="5377" width="22.85546875" style="13" bestFit="1" customWidth="1"/>
    <col min="5378" max="5379" width="40.140625" style="13" customWidth="1"/>
    <col min="5380" max="5380" width="27.28515625" style="13" customWidth="1"/>
    <col min="5381" max="5381" width="20.7109375" style="13" customWidth="1"/>
    <col min="5382" max="5382" width="22.42578125" style="13" customWidth="1"/>
    <col min="5383" max="5383" width="21.28515625" style="13" customWidth="1"/>
    <col min="5384" max="5384" width="16" style="13" bestFit="1" customWidth="1"/>
    <col min="5385" max="5385" width="49" style="13" customWidth="1"/>
    <col min="5386" max="5629" width="11.5703125" style="13"/>
    <col min="5630" max="5630" width="1.7109375" style="13" customWidth="1"/>
    <col min="5631" max="5632" width="28.7109375" style="13" customWidth="1"/>
    <col min="5633" max="5633" width="22.85546875" style="13" bestFit="1" customWidth="1"/>
    <col min="5634" max="5635" width="40.140625" style="13" customWidth="1"/>
    <col min="5636" max="5636" width="27.28515625" style="13" customWidth="1"/>
    <col min="5637" max="5637" width="20.7109375" style="13" customWidth="1"/>
    <col min="5638" max="5638" width="22.42578125" style="13" customWidth="1"/>
    <col min="5639" max="5639" width="21.28515625" style="13" customWidth="1"/>
    <col min="5640" max="5640" width="16" style="13" bestFit="1" customWidth="1"/>
    <col min="5641" max="5641" width="49" style="13" customWidth="1"/>
    <col min="5642" max="5885" width="11.5703125" style="13"/>
    <col min="5886" max="5886" width="1.7109375" style="13" customWidth="1"/>
    <col min="5887" max="5888" width="28.7109375" style="13" customWidth="1"/>
    <col min="5889" max="5889" width="22.85546875" style="13" bestFit="1" customWidth="1"/>
    <col min="5890" max="5891" width="40.140625" style="13" customWidth="1"/>
    <col min="5892" max="5892" width="27.28515625" style="13" customWidth="1"/>
    <col min="5893" max="5893" width="20.7109375" style="13" customWidth="1"/>
    <col min="5894" max="5894" width="22.42578125" style="13" customWidth="1"/>
    <col min="5895" max="5895" width="21.28515625" style="13" customWidth="1"/>
    <col min="5896" max="5896" width="16" style="13" bestFit="1" customWidth="1"/>
    <col min="5897" max="5897" width="49" style="13" customWidth="1"/>
    <col min="5898" max="6141" width="11.5703125" style="13"/>
    <col min="6142" max="6142" width="1.7109375" style="13" customWidth="1"/>
    <col min="6143" max="6144" width="28.7109375" style="13" customWidth="1"/>
    <col min="6145" max="6145" width="22.85546875" style="13" bestFit="1" customWidth="1"/>
    <col min="6146" max="6147" width="40.140625" style="13" customWidth="1"/>
    <col min="6148" max="6148" width="27.28515625" style="13" customWidth="1"/>
    <col min="6149" max="6149" width="20.7109375" style="13" customWidth="1"/>
    <col min="6150" max="6150" width="22.42578125" style="13" customWidth="1"/>
    <col min="6151" max="6151" width="21.28515625" style="13" customWidth="1"/>
    <col min="6152" max="6152" width="16" style="13" bestFit="1" customWidth="1"/>
    <col min="6153" max="6153" width="49" style="13" customWidth="1"/>
    <col min="6154" max="6397" width="11.5703125" style="13"/>
    <col min="6398" max="6398" width="1.7109375" style="13" customWidth="1"/>
    <col min="6399" max="6400" width="28.7109375" style="13" customWidth="1"/>
    <col min="6401" max="6401" width="22.85546875" style="13" bestFit="1" customWidth="1"/>
    <col min="6402" max="6403" width="40.140625" style="13" customWidth="1"/>
    <col min="6404" max="6404" width="27.28515625" style="13" customWidth="1"/>
    <col min="6405" max="6405" width="20.7109375" style="13" customWidth="1"/>
    <col min="6406" max="6406" width="22.42578125" style="13" customWidth="1"/>
    <col min="6407" max="6407" width="21.28515625" style="13" customWidth="1"/>
    <col min="6408" max="6408" width="16" style="13" bestFit="1" customWidth="1"/>
    <col min="6409" max="6409" width="49" style="13" customWidth="1"/>
    <col min="6410" max="6653" width="11.5703125" style="13"/>
    <col min="6654" max="6654" width="1.7109375" style="13" customWidth="1"/>
    <col min="6655" max="6656" width="28.7109375" style="13" customWidth="1"/>
    <col min="6657" max="6657" width="22.85546875" style="13" bestFit="1" customWidth="1"/>
    <col min="6658" max="6659" width="40.140625" style="13" customWidth="1"/>
    <col min="6660" max="6660" width="27.28515625" style="13" customWidth="1"/>
    <col min="6661" max="6661" width="20.7109375" style="13" customWidth="1"/>
    <col min="6662" max="6662" width="22.42578125" style="13" customWidth="1"/>
    <col min="6663" max="6663" width="21.28515625" style="13" customWidth="1"/>
    <col min="6664" max="6664" width="16" style="13" bestFit="1" customWidth="1"/>
    <col min="6665" max="6665" width="49" style="13" customWidth="1"/>
    <col min="6666" max="6909" width="11.5703125" style="13"/>
    <col min="6910" max="6910" width="1.7109375" style="13" customWidth="1"/>
    <col min="6911" max="6912" width="28.7109375" style="13" customWidth="1"/>
    <col min="6913" max="6913" width="22.85546875" style="13" bestFit="1" customWidth="1"/>
    <col min="6914" max="6915" width="40.140625" style="13" customWidth="1"/>
    <col min="6916" max="6916" width="27.28515625" style="13" customWidth="1"/>
    <col min="6917" max="6917" width="20.7109375" style="13" customWidth="1"/>
    <col min="6918" max="6918" width="22.42578125" style="13" customWidth="1"/>
    <col min="6919" max="6919" width="21.28515625" style="13" customWidth="1"/>
    <col min="6920" max="6920" width="16" style="13" bestFit="1" customWidth="1"/>
    <col min="6921" max="6921" width="49" style="13" customWidth="1"/>
    <col min="6922" max="7165" width="11.5703125" style="13"/>
    <col min="7166" max="7166" width="1.7109375" style="13" customWidth="1"/>
    <col min="7167" max="7168" width="28.7109375" style="13" customWidth="1"/>
    <col min="7169" max="7169" width="22.85546875" style="13" bestFit="1" customWidth="1"/>
    <col min="7170" max="7171" width="40.140625" style="13" customWidth="1"/>
    <col min="7172" max="7172" width="27.28515625" style="13" customWidth="1"/>
    <col min="7173" max="7173" width="20.7109375" style="13" customWidth="1"/>
    <col min="7174" max="7174" width="22.42578125" style="13" customWidth="1"/>
    <col min="7175" max="7175" width="21.28515625" style="13" customWidth="1"/>
    <col min="7176" max="7176" width="16" style="13" bestFit="1" customWidth="1"/>
    <col min="7177" max="7177" width="49" style="13" customWidth="1"/>
    <col min="7178" max="7421" width="11.5703125" style="13"/>
    <col min="7422" max="7422" width="1.7109375" style="13" customWidth="1"/>
    <col min="7423" max="7424" width="28.7109375" style="13" customWidth="1"/>
    <col min="7425" max="7425" width="22.85546875" style="13" bestFit="1" customWidth="1"/>
    <col min="7426" max="7427" width="40.140625" style="13" customWidth="1"/>
    <col min="7428" max="7428" width="27.28515625" style="13" customWidth="1"/>
    <col min="7429" max="7429" width="20.7109375" style="13" customWidth="1"/>
    <col min="7430" max="7430" width="22.42578125" style="13" customWidth="1"/>
    <col min="7431" max="7431" width="21.28515625" style="13" customWidth="1"/>
    <col min="7432" max="7432" width="16" style="13" bestFit="1" customWidth="1"/>
    <col min="7433" max="7433" width="49" style="13" customWidth="1"/>
    <col min="7434" max="7677" width="11.5703125" style="13"/>
    <col min="7678" max="7678" width="1.7109375" style="13" customWidth="1"/>
    <col min="7679" max="7680" width="28.7109375" style="13" customWidth="1"/>
    <col min="7681" max="7681" width="22.85546875" style="13" bestFit="1" customWidth="1"/>
    <col min="7682" max="7683" width="40.140625" style="13" customWidth="1"/>
    <col min="7684" max="7684" width="27.28515625" style="13" customWidth="1"/>
    <col min="7685" max="7685" width="20.7109375" style="13" customWidth="1"/>
    <col min="7686" max="7686" width="22.42578125" style="13" customWidth="1"/>
    <col min="7687" max="7687" width="21.28515625" style="13" customWidth="1"/>
    <col min="7688" max="7688" width="16" style="13" bestFit="1" customWidth="1"/>
    <col min="7689" max="7689" width="49" style="13" customWidth="1"/>
    <col min="7690" max="7933" width="11.5703125" style="13"/>
    <col min="7934" max="7934" width="1.7109375" style="13" customWidth="1"/>
    <col min="7935" max="7936" width="28.7109375" style="13" customWidth="1"/>
    <col min="7937" max="7937" width="22.85546875" style="13" bestFit="1" customWidth="1"/>
    <col min="7938" max="7939" width="40.140625" style="13" customWidth="1"/>
    <col min="7940" max="7940" width="27.28515625" style="13" customWidth="1"/>
    <col min="7941" max="7941" width="20.7109375" style="13" customWidth="1"/>
    <col min="7942" max="7942" width="22.42578125" style="13" customWidth="1"/>
    <col min="7943" max="7943" width="21.28515625" style="13" customWidth="1"/>
    <col min="7944" max="7944" width="16" style="13" bestFit="1" customWidth="1"/>
    <col min="7945" max="7945" width="49" style="13" customWidth="1"/>
    <col min="7946" max="8189" width="11.5703125" style="13"/>
    <col min="8190" max="8190" width="1.7109375" style="13" customWidth="1"/>
    <col min="8191" max="8192" width="28.7109375" style="13" customWidth="1"/>
    <col min="8193" max="8193" width="22.85546875" style="13" bestFit="1" customWidth="1"/>
    <col min="8194" max="8195" width="40.140625" style="13" customWidth="1"/>
    <col min="8196" max="8196" width="27.28515625" style="13" customWidth="1"/>
    <col min="8197" max="8197" width="20.7109375" style="13" customWidth="1"/>
    <col min="8198" max="8198" width="22.42578125" style="13" customWidth="1"/>
    <col min="8199" max="8199" width="21.28515625" style="13" customWidth="1"/>
    <col min="8200" max="8200" width="16" style="13" bestFit="1" customWidth="1"/>
    <col min="8201" max="8201" width="49" style="13" customWidth="1"/>
    <col min="8202" max="8445" width="11.5703125" style="13"/>
    <col min="8446" max="8446" width="1.7109375" style="13" customWidth="1"/>
    <col min="8447" max="8448" width="28.7109375" style="13" customWidth="1"/>
    <col min="8449" max="8449" width="22.85546875" style="13" bestFit="1" customWidth="1"/>
    <col min="8450" max="8451" width="40.140625" style="13" customWidth="1"/>
    <col min="8452" max="8452" width="27.28515625" style="13" customWidth="1"/>
    <col min="8453" max="8453" width="20.7109375" style="13" customWidth="1"/>
    <col min="8454" max="8454" width="22.42578125" style="13" customWidth="1"/>
    <col min="8455" max="8455" width="21.28515625" style="13" customWidth="1"/>
    <col min="8456" max="8456" width="16" style="13" bestFit="1" customWidth="1"/>
    <col min="8457" max="8457" width="49" style="13" customWidth="1"/>
    <col min="8458" max="8701" width="11.5703125" style="13"/>
    <col min="8702" max="8702" width="1.7109375" style="13" customWidth="1"/>
    <col min="8703" max="8704" width="28.7109375" style="13" customWidth="1"/>
    <col min="8705" max="8705" width="22.85546875" style="13" bestFit="1" customWidth="1"/>
    <col min="8706" max="8707" width="40.140625" style="13" customWidth="1"/>
    <col min="8708" max="8708" width="27.28515625" style="13" customWidth="1"/>
    <col min="8709" max="8709" width="20.7109375" style="13" customWidth="1"/>
    <col min="8710" max="8710" width="22.42578125" style="13" customWidth="1"/>
    <col min="8711" max="8711" width="21.28515625" style="13" customWidth="1"/>
    <col min="8712" max="8712" width="16" style="13" bestFit="1" customWidth="1"/>
    <col min="8713" max="8713" width="49" style="13" customWidth="1"/>
    <col min="8714" max="8957" width="11.5703125" style="13"/>
    <col min="8958" max="8958" width="1.7109375" style="13" customWidth="1"/>
    <col min="8959" max="8960" width="28.7109375" style="13" customWidth="1"/>
    <col min="8961" max="8961" width="22.85546875" style="13" bestFit="1" customWidth="1"/>
    <col min="8962" max="8963" width="40.140625" style="13" customWidth="1"/>
    <col min="8964" max="8964" width="27.28515625" style="13" customWidth="1"/>
    <col min="8965" max="8965" width="20.7109375" style="13" customWidth="1"/>
    <col min="8966" max="8966" width="22.42578125" style="13" customWidth="1"/>
    <col min="8967" max="8967" width="21.28515625" style="13" customWidth="1"/>
    <col min="8968" max="8968" width="16" style="13" bestFit="1" customWidth="1"/>
    <col min="8969" max="8969" width="49" style="13" customWidth="1"/>
    <col min="8970" max="9213" width="11.5703125" style="13"/>
    <col min="9214" max="9214" width="1.7109375" style="13" customWidth="1"/>
    <col min="9215" max="9216" width="28.7109375" style="13" customWidth="1"/>
    <col min="9217" max="9217" width="22.85546875" style="13" bestFit="1" customWidth="1"/>
    <col min="9218" max="9219" width="40.140625" style="13" customWidth="1"/>
    <col min="9220" max="9220" width="27.28515625" style="13" customWidth="1"/>
    <col min="9221" max="9221" width="20.7109375" style="13" customWidth="1"/>
    <col min="9222" max="9222" width="22.42578125" style="13" customWidth="1"/>
    <col min="9223" max="9223" width="21.28515625" style="13" customWidth="1"/>
    <col min="9224" max="9224" width="16" style="13" bestFit="1" customWidth="1"/>
    <col min="9225" max="9225" width="49" style="13" customWidth="1"/>
    <col min="9226" max="9469" width="11.5703125" style="13"/>
    <col min="9470" max="9470" width="1.7109375" style="13" customWidth="1"/>
    <col min="9471" max="9472" width="28.7109375" style="13" customWidth="1"/>
    <col min="9473" max="9473" width="22.85546875" style="13" bestFit="1" customWidth="1"/>
    <col min="9474" max="9475" width="40.140625" style="13" customWidth="1"/>
    <col min="9476" max="9476" width="27.28515625" style="13" customWidth="1"/>
    <col min="9477" max="9477" width="20.7109375" style="13" customWidth="1"/>
    <col min="9478" max="9478" width="22.42578125" style="13" customWidth="1"/>
    <col min="9479" max="9479" width="21.28515625" style="13" customWidth="1"/>
    <col min="9480" max="9480" width="16" style="13" bestFit="1" customWidth="1"/>
    <col min="9481" max="9481" width="49" style="13" customWidth="1"/>
    <col min="9482" max="9725" width="11.5703125" style="13"/>
    <col min="9726" max="9726" width="1.7109375" style="13" customWidth="1"/>
    <col min="9727" max="9728" width="28.7109375" style="13" customWidth="1"/>
    <col min="9729" max="9729" width="22.85546875" style="13" bestFit="1" customWidth="1"/>
    <col min="9730" max="9731" width="40.140625" style="13" customWidth="1"/>
    <col min="9732" max="9732" width="27.28515625" style="13" customWidth="1"/>
    <col min="9733" max="9733" width="20.7109375" style="13" customWidth="1"/>
    <col min="9734" max="9734" width="22.42578125" style="13" customWidth="1"/>
    <col min="9735" max="9735" width="21.28515625" style="13" customWidth="1"/>
    <col min="9736" max="9736" width="16" style="13" bestFit="1" customWidth="1"/>
    <col min="9737" max="9737" width="49" style="13" customWidth="1"/>
    <col min="9738" max="9981" width="11.5703125" style="13"/>
    <col min="9982" max="9982" width="1.7109375" style="13" customWidth="1"/>
    <col min="9983" max="9984" width="28.7109375" style="13" customWidth="1"/>
    <col min="9985" max="9985" width="22.85546875" style="13" bestFit="1" customWidth="1"/>
    <col min="9986" max="9987" width="40.140625" style="13" customWidth="1"/>
    <col min="9988" max="9988" width="27.28515625" style="13" customWidth="1"/>
    <col min="9989" max="9989" width="20.7109375" style="13" customWidth="1"/>
    <col min="9990" max="9990" width="22.42578125" style="13" customWidth="1"/>
    <col min="9991" max="9991" width="21.28515625" style="13" customWidth="1"/>
    <col min="9992" max="9992" width="16" style="13" bestFit="1" customWidth="1"/>
    <col min="9993" max="9993" width="49" style="13" customWidth="1"/>
    <col min="9994" max="10237" width="11.5703125" style="13"/>
    <col min="10238" max="10238" width="1.7109375" style="13" customWidth="1"/>
    <col min="10239" max="10240" width="28.7109375" style="13" customWidth="1"/>
    <col min="10241" max="10241" width="22.85546875" style="13" bestFit="1" customWidth="1"/>
    <col min="10242" max="10243" width="40.140625" style="13" customWidth="1"/>
    <col min="10244" max="10244" width="27.28515625" style="13" customWidth="1"/>
    <col min="10245" max="10245" width="20.7109375" style="13" customWidth="1"/>
    <col min="10246" max="10246" width="22.42578125" style="13" customWidth="1"/>
    <col min="10247" max="10247" width="21.28515625" style="13" customWidth="1"/>
    <col min="10248" max="10248" width="16" style="13" bestFit="1" customWidth="1"/>
    <col min="10249" max="10249" width="49" style="13" customWidth="1"/>
    <col min="10250" max="10493" width="11.5703125" style="13"/>
    <col min="10494" max="10494" width="1.7109375" style="13" customWidth="1"/>
    <col min="10495" max="10496" width="28.7109375" style="13" customWidth="1"/>
    <col min="10497" max="10497" width="22.85546875" style="13" bestFit="1" customWidth="1"/>
    <col min="10498" max="10499" width="40.140625" style="13" customWidth="1"/>
    <col min="10500" max="10500" width="27.28515625" style="13" customWidth="1"/>
    <col min="10501" max="10501" width="20.7109375" style="13" customWidth="1"/>
    <col min="10502" max="10502" width="22.42578125" style="13" customWidth="1"/>
    <col min="10503" max="10503" width="21.28515625" style="13" customWidth="1"/>
    <col min="10504" max="10504" width="16" style="13" bestFit="1" customWidth="1"/>
    <col min="10505" max="10505" width="49" style="13" customWidth="1"/>
    <col min="10506" max="10749" width="11.5703125" style="13"/>
    <col min="10750" max="10750" width="1.7109375" style="13" customWidth="1"/>
    <col min="10751" max="10752" width="28.7109375" style="13" customWidth="1"/>
    <col min="10753" max="10753" width="22.85546875" style="13" bestFit="1" customWidth="1"/>
    <col min="10754" max="10755" width="40.140625" style="13" customWidth="1"/>
    <col min="10756" max="10756" width="27.28515625" style="13" customWidth="1"/>
    <col min="10757" max="10757" width="20.7109375" style="13" customWidth="1"/>
    <col min="10758" max="10758" width="22.42578125" style="13" customWidth="1"/>
    <col min="10759" max="10759" width="21.28515625" style="13" customWidth="1"/>
    <col min="10760" max="10760" width="16" style="13" bestFit="1" customWidth="1"/>
    <col min="10761" max="10761" width="49" style="13" customWidth="1"/>
    <col min="10762" max="11005" width="11.5703125" style="13"/>
    <col min="11006" max="11006" width="1.7109375" style="13" customWidth="1"/>
    <col min="11007" max="11008" width="28.7109375" style="13" customWidth="1"/>
    <col min="11009" max="11009" width="22.85546875" style="13" bestFit="1" customWidth="1"/>
    <col min="11010" max="11011" width="40.140625" style="13" customWidth="1"/>
    <col min="11012" max="11012" width="27.28515625" style="13" customWidth="1"/>
    <col min="11013" max="11013" width="20.7109375" style="13" customWidth="1"/>
    <col min="11014" max="11014" width="22.42578125" style="13" customWidth="1"/>
    <col min="11015" max="11015" width="21.28515625" style="13" customWidth="1"/>
    <col min="11016" max="11016" width="16" style="13" bestFit="1" customWidth="1"/>
    <col min="11017" max="11017" width="49" style="13" customWidth="1"/>
    <col min="11018" max="11261" width="11.5703125" style="13"/>
    <col min="11262" max="11262" width="1.7109375" style="13" customWidth="1"/>
    <col min="11263" max="11264" width="28.7109375" style="13" customWidth="1"/>
    <col min="11265" max="11265" width="22.85546875" style="13" bestFit="1" customWidth="1"/>
    <col min="11266" max="11267" width="40.140625" style="13" customWidth="1"/>
    <col min="11268" max="11268" width="27.28515625" style="13" customWidth="1"/>
    <col min="11269" max="11269" width="20.7109375" style="13" customWidth="1"/>
    <col min="11270" max="11270" width="22.42578125" style="13" customWidth="1"/>
    <col min="11271" max="11271" width="21.28515625" style="13" customWidth="1"/>
    <col min="11272" max="11272" width="16" style="13" bestFit="1" customWidth="1"/>
    <col min="11273" max="11273" width="49" style="13" customWidth="1"/>
    <col min="11274" max="11517" width="11.5703125" style="13"/>
    <col min="11518" max="11518" width="1.7109375" style="13" customWidth="1"/>
    <col min="11519" max="11520" width="28.7109375" style="13" customWidth="1"/>
    <col min="11521" max="11521" width="22.85546875" style="13" bestFit="1" customWidth="1"/>
    <col min="11522" max="11523" width="40.140625" style="13" customWidth="1"/>
    <col min="11524" max="11524" width="27.28515625" style="13" customWidth="1"/>
    <col min="11525" max="11525" width="20.7109375" style="13" customWidth="1"/>
    <col min="11526" max="11526" width="22.42578125" style="13" customWidth="1"/>
    <col min="11527" max="11527" width="21.28515625" style="13" customWidth="1"/>
    <col min="11528" max="11528" width="16" style="13" bestFit="1" customWidth="1"/>
    <col min="11529" max="11529" width="49" style="13" customWidth="1"/>
    <col min="11530" max="11773" width="11.5703125" style="13"/>
    <col min="11774" max="11774" width="1.7109375" style="13" customWidth="1"/>
    <col min="11775" max="11776" width="28.7109375" style="13" customWidth="1"/>
    <col min="11777" max="11777" width="22.85546875" style="13" bestFit="1" customWidth="1"/>
    <col min="11778" max="11779" width="40.140625" style="13" customWidth="1"/>
    <col min="11780" max="11780" width="27.28515625" style="13" customWidth="1"/>
    <col min="11781" max="11781" width="20.7109375" style="13" customWidth="1"/>
    <col min="11782" max="11782" width="22.42578125" style="13" customWidth="1"/>
    <col min="11783" max="11783" width="21.28515625" style="13" customWidth="1"/>
    <col min="11784" max="11784" width="16" style="13" bestFit="1" customWidth="1"/>
    <col min="11785" max="11785" width="49" style="13" customWidth="1"/>
    <col min="11786" max="12029" width="11.5703125" style="13"/>
    <col min="12030" max="12030" width="1.7109375" style="13" customWidth="1"/>
    <col min="12031" max="12032" width="28.7109375" style="13" customWidth="1"/>
    <col min="12033" max="12033" width="22.85546875" style="13" bestFit="1" customWidth="1"/>
    <col min="12034" max="12035" width="40.140625" style="13" customWidth="1"/>
    <col min="12036" max="12036" width="27.28515625" style="13" customWidth="1"/>
    <col min="12037" max="12037" width="20.7109375" style="13" customWidth="1"/>
    <col min="12038" max="12038" width="22.42578125" style="13" customWidth="1"/>
    <col min="12039" max="12039" width="21.28515625" style="13" customWidth="1"/>
    <col min="12040" max="12040" width="16" style="13" bestFit="1" customWidth="1"/>
    <col min="12041" max="12041" width="49" style="13" customWidth="1"/>
    <col min="12042" max="12285" width="11.5703125" style="13"/>
    <col min="12286" max="12286" width="1.7109375" style="13" customWidth="1"/>
    <col min="12287" max="12288" width="28.7109375" style="13" customWidth="1"/>
    <col min="12289" max="12289" width="22.85546875" style="13" bestFit="1" customWidth="1"/>
    <col min="12290" max="12291" width="40.140625" style="13" customWidth="1"/>
    <col min="12292" max="12292" width="27.28515625" style="13" customWidth="1"/>
    <col min="12293" max="12293" width="20.7109375" style="13" customWidth="1"/>
    <col min="12294" max="12294" width="22.42578125" style="13" customWidth="1"/>
    <col min="12295" max="12295" width="21.28515625" style="13" customWidth="1"/>
    <col min="12296" max="12296" width="16" style="13" bestFit="1" customWidth="1"/>
    <col min="12297" max="12297" width="49" style="13" customWidth="1"/>
    <col min="12298" max="12541" width="11.5703125" style="13"/>
    <col min="12542" max="12542" width="1.7109375" style="13" customWidth="1"/>
    <col min="12543" max="12544" width="28.7109375" style="13" customWidth="1"/>
    <col min="12545" max="12545" width="22.85546875" style="13" bestFit="1" customWidth="1"/>
    <col min="12546" max="12547" width="40.140625" style="13" customWidth="1"/>
    <col min="12548" max="12548" width="27.28515625" style="13" customWidth="1"/>
    <col min="12549" max="12549" width="20.7109375" style="13" customWidth="1"/>
    <col min="12550" max="12550" width="22.42578125" style="13" customWidth="1"/>
    <col min="12551" max="12551" width="21.28515625" style="13" customWidth="1"/>
    <col min="12552" max="12552" width="16" style="13" bestFit="1" customWidth="1"/>
    <col min="12553" max="12553" width="49" style="13" customWidth="1"/>
    <col min="12554" max="12797" width="11.5703125" style="13"/>
    <col min="12798" max="12798" width="1.7109375" style="13" customWidth="1"/>
    <col min="12799" max="12800" width="28.7109375" style="13" customWidth="1"/>
    <col min="12801" max="12801" width="22.85546875" style="13" bestFit="1" customWidth="1"/>
    <col min="12802" max="12803" width="40.140625" style="13" customWidth="1"/>
    <col min="12804" max="12804" width="27.28515625" style="13" customWidth="1"/>
    <col min="12805" max="12805" width="20.7109375" style="13" customWidth="1"/>
    <col min="12806" max="12806" width="22.42578125" style="13" customWidth="1"/>
    <col min="12807" max="12807" width="21.28515625" style="13" customWidth="1"/>
    <col min="12808" max="12808" width="16" style="13" bestFit="1" customWidth="1"/>
    <col min="12809" max="12809" width="49" style="13" customWidth="1"/>
    <col min="12810" max="13053" width="11.5703125" style="13"/>
    <col min="13054" max="13054" width="1.7109375" style="13" customWidth="1"/>
    <col min="13055" max="13056" width="28.7109375" style="13" customWidth="1"/>
    <col min="13057" max="13057" width="22.85546875" style="13" bestFit="1" customWidth="1"/>
    <col min="13058" max="13059" width="40.140625" style="13" customWidth="1"/>
    <col min="13060" max="13060" width="27.28515625" style="13" customWidth="1"/>
    <col min="13061" max="13061" width="20.7109375" style="13" customWidth="1"/>
    <col min="13062" max="13062" width="22.42578125" style="13" customWidth="1"/>
    <col min="13063" max="13063" width="21.28515625" style="13" customWidth="1"/>
    <col min="13064" max="13064" width="16" style="13" bestFit="1" customWidth="1"/>
    <col min="13065" max="13065" width="49" style="13" customWidth="1"/>
    <col min="13066" max="13309" width="11.5703125" style="13"/>
    <col min="13310" max="13310" width="1.7109375" style="13" customWidth="1"/>
    <col min="13311" max="13312" width="28.7109375" style="13" customWidth="1"/>
    <col min="13313" max="13313" width="22.85546875" style="13" bestFit="1" customWidth="1"/>
    <col min="13314" max="13315" width="40.140625" style="13" customWidth="1"/>
    <col min="13316" max="13316" width="27.28515625" style="13" customWidth="1"/>
    <col min="13317" max="13317" width="20.7109375" style="13" customWidth="1"/>
    <col min="13318" max="13318" width="22.42578125" style="13" customWidth="1"/>
    <col min="13319" max="13319" width="21.28515625" style="13" customWidth="1"/>
    <col min="13320" max="13320" width="16" style="13" bestFit="1" customWidth="1"/>
    <col min="13321" max="13321" width="49" style="13" customWidth="1"/>
    <col min="13322" max="13565" width="11.5703125" style="13"/>
    <col min="13566" max="13566" width="1.7109375" style="13" customWidth="1"/>
    <col min="13567" max="13568" width="28.7109375" style="13" customWidth="1"/>
    <col min="13569" max="13569" width="22.85546875" style="13" bestFit="1" customWidth="1"/>
    <col min="13570" max="13571" width="40.140625" style="13" customWidth="1"/>
    <col min="13572" max="13572" width="27.28515625" style="13" customWidth="1"/>
    <col min="13573" max="13573" width="20.7109375" style="13" customWidth="1"/>
    <col min="13574" max="13574" width="22.42578125" style="13" customWidth="1"/>
    <col min="13575" max="13575" width="21.28515625" style="13" customWidth="1"/>
    <col min="13576" max="13576" width="16" style="13" bestFit="1" customWidth="1"/>
    <col min="13577" max="13577" width="49" style="13" customWidth="1"/>
    <col min="13578" max="13821" width="11.5703125" style="13"/>
    <col min="13822" max="13822" width="1.7109375" style="13" customWidth="1"/>
    <col min="13823" max="13824" width="28.7109375" style="13" customWidth="1"/>
    <col min="13825" max="13825" width="22.85546875" style="13" bestFit="1" customWidth="1"/>
    <col min="13826" max="13827" width="40.140625" style="13" customWidth="1"/>
    <col min="13828" max="13828" width="27.28515625" style="13" customWidth="1"/>
    <col min="13829" max="13829" width="20.7109375" style="13" customWidth="1"/>
    <col min="13830" max="13830" width="22.42578125" style="13" customWidth="1"/>
    <col min="13831" max="13831" width="21.28515625" style="13" customWidth="1"/>
    <col min="13832" max="13832" width="16" style="13" bestFit="1" customWidth="1"/>
    <col min="13833" max="13833" width="49" style="13" customWidth="1"/>
    <col min="13834" max="14077" width="11.5703125" style="13"/>
    <col min="14078" max="14078" width="1.7109375" style="13" customWidth="1"/>
    <col min="14079" max="14080" width="28.7109375" style="13" customWidth="1"/>
    <col min="14081" max="14081" width="22.85546875" style="13" bestFit="1" customWidth="1"/>
    <col min="14082" max="14083" width="40.140625" style="13" customWidth="1"/>
    <col min="14084" max="14084" width="27.28515625" style="13" customWidth="1"/>
    <col min="14085" max="14085" width="20.7109375" style="13" customWidth="1"/>
    <col min="14086" max="14086" width="22.42578125" style="13" customWidth="1"/>
    <col min="14087" max="14087" width="21.28515625" style="13" customWidth="1"/>
    <col min="14088" max="14088" width="16" style="13" bestFit="1" customWidth="1"/>
    <col min="14089" max="14089" width="49" style="13" customWidth="1"/>
    <col min="14090" max="14333" width="11.5703125" style="13"/>
    <col min="14334" max="14334" width="1.7109375" style="13" customWidth="1"/>
    <col min="14335" max="14336" width="28.7109375" style="13" customWidth="1"/>
    <col min="14337" max="14337" width="22.85546875" style="13" bestFit="1" customWidth="1"/>
    <col min="14338" max="14339" width="40.140625" style="13" customWidth="1"/>
    <col min="14340" max="14340" width="27.28515625" style="13" customWidth="1"/>
    <col min="14341" max="14341" width="20.7109375" style="13" customWidth="1"/>
    <col min="14342" max="14342" width="22.42578125" style="13" customWidth="1"/>
    <col min="14343" max="14343" width="21.28515625" style="13" customWidth="1"/>
    <col min="14344" max="14344" width="16" style="13" bestFit="1" customWidth="1"/>
    <col min="14345" max="14345" width="49" style="13" customWidth="1"/>
    <col min="14346" max="14589" width="11.5703125" style="13"/>
    <col min="14590" max="14590" width="1.7109375" style="13" customWidth="1"/>
    <col min="14591" max="14592" width="28.7109375" style="13" customWidth="1"/>
    <col min="14593" max="14593" width="22.85546875" style="13" bestFit="1" customWidth="1"/>
    <col min="14594" max="14595" width="40.140625" style="13" customWidth="1"/>
    <col min="14596" max="14596" width="27.28515625" style="13" customWidth="1"/>
    <col min="14597" max="14597" width="20.7109375" style="13" customWidth="1"/>
    <col min="14598" max="14598" width="22.42578125" style="13" customWidth="1"/>
    <col min="14599" max="14599" width="21.28515625" style="13" customWidth="1"/>
    <col min="14600" max="14600" width="16" style="13" bestFit="1" customWidth="1"/>
    <col min="14601" max="14601" width="49" style="13" customWidth="1"/>
    <col min="14602" max="14845" width="11.5703125" style="13"/>
    <col min="14846" max="14846" width="1.7109375" style="13" customWidth="1"/>
    <col min="14847" max="14848" width="28.7109375" style="13" customWidth="1"/>
    <col min="14849" max="14849" width="22.85546875" style="13" bestFit="1" customWidth="1"/>
    <col min="14850" max="14851" width="40.140625" style="13" customWidth="1"/>
    <col min="14852" max="14852" width="27.28515625" style="13" customWidth="1"/>
    <col min="14853" max="14853" width="20.7109375" style="13" customWidth="1"/>
    <col min="14854" max="14854" width="22.42578125" style="13" customWidth="1"/>
    <col min="14855" max="14855" width="21.28515625" style="13" customWidth="1"/>
    <col min="14856" max="14856" width="16" style="13" bestFit="1" customWidth="1"/>
    <col min="14857" max="14857" width="49" style="13" customWidth="1"/>
    <col min="14858" max="15101" width="11.5703125" style="13"/>
    <col min="15102" max="15102" width="1.7109375" style="13" customWidth="1"/>
    <col min="15103" max="15104" width="28.7109375" style="13" customWidth="1"/>
    <col min="15105" max="15105" width="22.85546875" style="13" bestFit="1" customWidth="1"/>
    <col min="15106" max="15107" width="40.140625" style="13" customWidth="1"/>
    <col min="15108" max="15108" width="27.28515625" style="13" customWidth="1"/>
    <col min="15109" max="15109" width="20.7109375" style="13" customWidth="1"/>
    <col min="15110" max="15110" width="22.42578125" style="13" customWidth="1"/>
    <col min="15111" max="15111" width="21.28515625" style="13" customWidth="1"/>
    <col min="15112" max="15112" width="16" style="13" bestFit="1" customWidth="1"/>
    <col min="15113" max="15113" width="49" style="13" customWidth="1"/>
    <col min="15114" max="15357" width="11.5703125" style="13"/>
    <col min="15358" max="15358" width="1.7109375" style="13" customWidth="1"/>
    <col min="15359" max="15360" width="28.7109375" style="13" customWidth="1"/>
    <col min="15361" max="15361" width="22.85546875" style="13" bestFit="1" customWidth="1"/>
    <col min="15362" max="15363" width="40.140625" style="13" customWidth="1"/>
    <col min="15364" max="15364" width="27.28515625" style="13" customWidth="1"/>
    <col min="15365" max="15365" width="20.7109375" style="13" customWidth="1"/>
    <col min="15366" max="15366" width="22.42578125" style="13" customWidth="1"/>
    <col min="15367" max="15367" width="21.28515625" style="13" customWidth="1"/>
    <col min="15368" max="15368" width="16" style="13" bestFit="1" customWidth="1"/>
    <col min="15369" max="15369" width="49" style="13" customWidth="1"/>
    <col min="15370" max="15613" width="11.5703125" style="13"/>
    <col min="15614" max="15614" width="1.7109375" style="13" customWidth="1"/>
    <col min="15615" max="15616" width="28.7109375" style="13" customWidth="1"/>
    <col min="15617" max="15617" width="22.85546875" style="13" bestFit="1" customWidth="1"/>
    <col min="15618" max="15619" width="40.140625" style="13" customWidth="1"/>
    <col min="15620" max="15620" width="27.28515625" style="13" customWidth="1"/>
    <col min="15621" max="15621" width="20.7109375" style="13" customWidth="1"/>
    <col min="15622" max="15622" width="22.42578125" style="13" customWidth="1"/>
    <col min="15623" max="15623" width="21.28515625" style="13" customWidth="1"/>
    <col min="15624" max="15624" width="16" style="13" bestFit="1" customWidth="1"/>
    <col min="15625" max="15625" width="49" style="13" customWidth="1"/>
    <col min="15626" max="15869" width="11.5703125" style="13"/>
    <col min="15870" max="15870" width="1.7109375" style="13" customWidth="1"/>
    <col min="15871" max="15872" width="28.7109375" style="13" customWidth="1"/>
    <col min="15873" max="15873" width="22.85546875" style="13" bestFit="1" customWidth="1"/>
    <col min="15874" max="15875" width="40.140625" style="13" customWidth="1"/>
    <col min="15876" max="15876" width="27.28515625" style="13" customWidth="1"/>
    <col min="15877" max="15877" width="20.7109375" style="13" customWidth="1"/>
    <col min="15878" max="15878" width="22.42578125" style="13" customWidth="1"/>
    <col min="15879" max="15879" width="21.28515625" style="13" customWidth="1"/>
    <col min="15880" max="15880" width="16" style="13" bestFit="1" customWidth="1"/>
    <col min="15881" max="15881" width="49" style="13" customWidth="1"/>
    <col min="15882" max="16125" width="11.5703125" style="13"/>
    <col min="16126" max="16126" width="1.7109375" style="13" customWidth="1"/>
    <col min="16127" max="16128" width="28.7109375" style="13" customWidth="1"/>
    <col min="16129" max="16129" width="22.85546875" style="13" bestFit="1" customWidth="1"/>
    <col min="16130" max="16131" width="40.140625" style="13" customWidth="1"/>
    <col min="16132" max="16132" width="27.28515625" style="13" customWidth="1"/>
    <col min="16133" max="16133" width="20.7109375" style="13" customWidth="1"/>
    <col min="16134" max="16134" width="22.42578125" style="13" customWidth="1"/>
    <col min="16135" max="16135" width="21.28515625" style="13" customWidth="1"/>
    <col min="16136" max="16136" width="16" style="13" bestFit="1" customWidth="1"/>
    <col min="16137" max="16137" width="49" style="13" customWidth="1"/>
    <col min="16138" max="16384" width="11.5703125" style="13"/>
  </cols>
  <sheetData>
    <row r="2" spans="2:18" ht="84.75" customHeight="1">
      <c r="B2" s="971" t="s">
        <v>258</v>
      </c>
      <c r="C2" s="972"/>
      <c r="D2" s="972"/>
      <c r="E2" s="972"/>
      <c r="F2" s="972"/>
      <c r="G2" s="972"/>
      <c r="H2" s="972"/>
      <c r="I2" s="972"/>
      <c r="J2" s="972"/>
    </row>
    <row r="3" spans="2:18" s="2" customFormat="1" ht="13.5" thickBot="1">
      <c r="F3" s="24"/>
    </row>
    <row r="4" spans="2:18" s="2" customFormat="1" ht="30" customHeight="1" thickBot="1">
      <c r="B4" s="973" t="s">
        <v>1</v>
      </c>
      <c r="C4" s="974" t="s">
        <v>2</v>
      </c>
      <c r="D4" s="973" t="s">
        <v>3</v>
      </c>
      <c r="E4" s="973" t="s">
        <v>4</v>
      </c>
      <c r="F4" s="977" t="s">
        <v>5</v>
      </c>
      <c r="G4" s="1030" t="s">
        <v>6</v>
      </c>
      <c r="H4" s="979" t="s">
        <v>7</v>
      </c>
      <c r="I4" s="980"/>
      <c r="J4" s="980"/>
      <c r="K4" s="1034" t="s">
        <v>424</v>
      </c>
      <c r="L4" s="1035"/>
      <c r="M4" s="1035"/>
      <c r="N4" s="1035"/>
      <c r="O4" s="1037" t="s">
        <v>1186</v>
      </c>
      <c r="P4" s="1037"/>
      <c r="Q4" s="1037"/>
    </row>
    <row r="5" spans="2:18" s="2" customFormat="1" ht="41.25" customHeight="1" thickBot="1">
      <c r="B5" s="973"/>
      <c r="C5" s="975"/>
      <c r="D5" s="973"/>
      <c r="E5" s="973"/>
      <c r="F5" s="978"/>
      <c r="G5" s="1030"/>
      <c r="H5" s="982"/>
      <c r="I5" s="983"/>
      <c r="J5" s="983"/>
      <c r="K5" s="1036"/>
      <c r="L5" s="1036"/>
      <c r="M5" s="1036"/>
      <c r="N5" s="1036"/>
      <c r="O5" s="1038"/>
      <c r="P5" s="1038"/>
      <c r="Q5" s="1038"/>
    </row>
    <row r="6" spans="2:18" s="2" customFormat="1" ht="36" customHeight="1" thickBot="1">
      <c r="B6" s="974"/>
      <c r="C6" s="975"/>
      <c r="D6" s="974"/>
      <c r="E6" s="974"/>
      <c r="F6" s="3" t="s">
        <v>8</v>
      </c>
      <c r="G6" s="595" t="s">
        <v>8</v>
      </c>
      <c r="H6" s="595" t="s">
        <v>9</v>
      </c>
      <c r="I6" s="3" t="s">
        <v>10</v>
      </c>
      <c r="J6" s="3" t="s">
        <v>11</v>
      </c>
      <c r="K6" s="630" t="s">
        <v>421</v>
      </c>
      <c r="L6" s="600" t="s">
        <v>426</v>
      </c>
      <c r="M6" s="600" t="s">
        <v>422</v>
      </c>
      <c r="N6" s="600" t="s">
        <v>423</v>
      </c>
      <c r="O6" s="600" t="s">
        <v>422</v>
      </c>
      <c r="P6" s="600" t="s">
        <v>423</v>
      </c>
      <c r="Q6" s="600" t="s">
        <v>422</v>
      </c>
    </row>
    <row r="7" spans="2:18" ht="4.5" customHeight="1" thickBot="1">
      <c r="B7" s="75"/>
      <c r="C7" s="76"/>
      <c r="D7" s="76"/>
      <c r="E7" s="105"/>
      <c r="F7" s="78"/>
      <c r="G7" s="76"/>
      <c r="H7" s="76"/>
      <c r="I7" s="76"/>
      <c r="J7" s="76"/>
      <c r="K7" s="76"/>
      <c r="L7" s="76"/>
      <c r="M7" s="76"/>
      <c r="N7" s="76"/>
      <c r="O7" s="76"/>
      <c r="P7" s="76"/>
      <c r="Q7" s="631"/>
    </row>
    <row r="8" spans="2:18" ht="81.75" customHeight="1" thickBot="1">
      <c r="B8" s="1039" t="s">
        <v>259</v>
      </c>
      <c r="C8" s="632" t="s">
        <v>260</v>
      </c>
      <c r="D8" s="108" t="s">
        <v>90</v>
      </c>
      <c r="E8" s="633">
        <v>144000000</v>
      </c>
      <c r="F8" s="634" t="s">
        <v>52</v>
      </c>
      <c r="G8" s="634" t="s">
        <v>52</v>
      </c>
      <c r="H8" s="635">
        <v>42464</v>
      </c>
      <c r="I8" s="635">
        <v>42644</v>
      </c>
      <c r="J8" s="635">
        <v>43009</v>
      </c>
      <c r="K8" s="636" t="s">
        <v>16</v>
      </c>
      <c r="L8" s="637"/>
      <c r="M8" s="94" t="s">
        <v>1227</v>
      </c>
      <c r="N8" s="108"/>
      <c r="O8" s="942" t="s">
        <v>1205</v>
      </c>
      <c r="P8" s="637"/>
      <c r="Q8" s="638"/>
    </row>
    <row r="9" spans="2:18" ht="81.75" customHeight="1" thickBot="1">
      <c r="B9" s="1040"/>
      <c r="C9" s="639" t="s">
        <v>1224</v>
      </c>
      <c r="D9" s="108" t="s">
        <v>90</v>
      </c>
      <c r="E9" s="640">
        <v>150000000</v>
      </c>
      <c r="F9" s="634" t="s">
        <v>52</v>
      </c>
      <c r="G9" s="634" t="s">
        <v>52</v>
      </c>
      <c r="H9" s="641">
        <v>42566</v>
      </c>
      <c r="I9" s="641">
        <v>42611</v>
      </c>
      <c r="J9" s="641">
        <v>42735</v>
      </c>
      <c r="K9" s="10"/>
      <c r="L9" s="92"/>
      <c r="M9" s="19"/>
      <c r="N9" s="18"/>
      <c r="O9" s="94" t="s">
        <v>1206</v>
      </c>
      <c r="P9" s="92"/>
      <c r="Q9" s="642"/>
    </row>
    <row r="10" spans="2:18" ht="81.75" customHeight="1" thickBot="1">
      <c r="B10" s="1041"/>
      <c r="C10" s="643" t="s">
        <v>1225</v>
      </c>
      <c r="D10" s="108" t="s">
        <v>90</v>
      </c>
      <c r="E10" s="118">
        <f>218000000-150000000+25000000+6000000</f>
        <v>99000000</v>
      </c>
      <c r="F10" s="634" t="s">
        <v>52</v>
      </c>
      <c r="G10" s="634" t="s">
        <v>52</v>
      </c>
      <c r="H10" s="133">
        <v>42632</v>
      </c>
      <c r="I10" s="133">
        <v>42661</v>
      </c>
      <c r="J10" s="133">
        <v>42735</v>
      </c>
      <c r="K10" s="644"/>
      <c r="L10" s="645"/>
      <c r="M10" s="153"/>
      <c r="N10" s="645"/>
      <c r="O10" s="626" t="s">
        <v>1207</v>
      </c>
      <c r="P10" s="645"/>
      <c r="Q10" s="646"/>
      <c r="R10" s="647"/>
    </row>
    <row r="11" spans="2:18" ht="120" customHeight="1">
      <c r="B11" s="1042" t="s">
        <v>259</v>
      </c>
      <c r="C11" s="1045" t="s">
        <v>261</v>
      </c>
      <c r="D11" s="108" t="s">
        <v>90</v>
      </c>
      <c r="E11" s="633">
        <f>80000000+35000000</f>
        <v>115000000</v>
      </c>
      <c r="F11" s="110" t="s">
        <v>52</v>
      </c>
      <c r="G11" s="634" t="s">
        <v>52</v>
      </c>
      <c r="H11" s="635">
        <v>42502</v>
      </c>
      <c r="I11" s="635">
        <v>42491</v>
      </c>
      <c r="J11" s="635">
        <v>42734</v>
      </c>
      <c r="K11" s="636" t="s">
        <v>52</v>
      </c>
      <c r="L11" s="637" t="s">
        <v>787</v>
      </c>
      <c r="M11" s="648" t="s">
        <v>1228</v>
      </c>
      <c r="N11" s="649">
        <v>0</v>
      </c>
      <c r="O11" s="943" t="s">
        <v>1208</v>
      </c>
      <c r="P11" s="637"/>
      <c r="Q11" s="650"/>
      <c r="R11" s="647"/>
    </row>
    <row r="12" spans="2:18" ht="45">
      <c r="B12" s="1043"/>
      <c r="C12" s="1046"/>
      <c r="D12" s="113" t="s">
        <v>262</v>
      </c>
      <c r="E12" s="640">
        <f>35000000+19000000</f>
        <v>54000000</v>
      </c>
      <c r="F12" s="114" t="s">
        <v>52</v>
      </c>
      <c r="G12" s="597" t="s">
        <v>52</v>
      </c>
      <c r="H12" s="641">
        <v>42401</v>
      </c>
      <c r="I12" s="641">
        <v>42430</v>
      </c>
      <c r="J12" s="641">
        <v>42734</v>
      </c>
      <c r="K12" s="10" t="s">
        <v>16</v>
      </c>
      <c r="L12" s="92"/>
      <c r="M12" s="19" t="s">
        <v>1229</v>
      </c>
      <c r="N12" s="92"/>
      <c r="O12" s="944" t="s">
        <v>1209</v>
      </c>
      <c r="P12" s="92"/>
      <c r="Q12" s="642"/>
    </row>
    <row r="13" spans="2:18" ht="45">
      <c r="B13" s="1043"/>
      <c r="C13" s="1046"/>
      <c r="D13" s="113" t="s">
        <v>263</v>
      </c>
      <c r="E13" s="640">
        <f>47000000+19000000</f>
        <v>66000000</v>
      </c>
      <c r="F13" s="114" t="s">
        <v>52</v>
      </c>
      <c r="G13" s="597" t="s">
        <v>52</v>
      </c>
      <c r="H13" s="641">
        <v>42401</v>
      </c>
      <c r="I13" s="641">
        <v>42430</v>
      </c>
      <c r="J13" s="641">
        <v>42734</v>
      </c>
      <c r="K13" s="10" t="s">
        <v>16</v>
      </c>
      <c r="L13" s="92"/>
      <c r="M13" s="19" t="s">
        <v>1230</v>
      </c>
      <c r="N13" s="92"/>
      <c r="O13" s="944" t="s">
        <v>1209</v>
      </c>
      <c r="P13" s="652"/>
      <c r="Q13" s="653"/>
    </row>
    <row r="14" spans="2:18" ht="45">
      <c r="B14" s="1043"/>
      <c r="C14" s="1046"/>
      <c r="D14" s="113" t="s">
        <v>264</v>
      </c>
      <c r="E14" s="640">
        <f>51000000-23000000</f>
        <v>28000000</v>
      </c>
      <c r="F14" s="114" t="s">
        <v>52</v>
      </c>
      <c r="G14" s="597" t="s">
        <v>52</v>
      </c>
      <c r="H14" s="641">
        <v>42401</v>
      </c>
      <c r="I14" s="641">
        <v>42430</v>
      </c>
      <c r="J14" s="641">
        <v>42734</v>
      </c>
      <c r="K14" s="10" t="s">
        <v>52</v>
      </c>
      <c r="L14" s="92"/>
      <c r="M14" s="19" t="s">
        <v>1231</v>
      </c>
      <c r="N14" s="92"/>
      <c r="O14" s="944" t="s">
        <v>1209</v>
      </c>
      <c r="P14" s="92"/>
      <c r="Q14" s="653"/>
    </row>
    <row r="15" spans="2:18" ht="30">
      <c r="B15" s="1043"/>
      <c r="C15" s="1046"/>
      <c r="D15" s="113" t="s">
        <v>265</v>
      </c>
      <c r="E15" s="640">
        <v>56000000</v>
      </c>
      <c r="F15" s="114" t="s">
        <v>52</v>
      </c>
      <c r="G15" s="597" t="s">
        <v>52</v>
      </c>
      <c r="H15" s="641">
        <v>42401</v>
      </c>
      <c r="I15" s="641">
        <v>42430</v>
      </c>
      <c r="J15" s="641">
        <v>42734</v>
      </c>
      <c r="K15" s="10" t="s">
        <v>16</v>
      </c>
      <c r="L15" s="92"/>
      <c r="M15" s="19" t="s">
        <v>507</v>
      </c>
      <c r="N15" s="92"/>
      <c r="O15" s="944" t="s">
        <v>1209</v>
      </c>
      <c r="P15" s="92"/>
      <c r="Q15" s="653"/>
    </row>
    <row r="16" spans="2:18" ht="43.5" customHeight="1" thickBot="1">
      <c r="B16" s="1044"/>
      <c r="C16" s="1047"/>
      <c r="D16" s="117" t="s">
        <v>266</v>
      </c>
      <c r="E16" s="118">
        <f>26000000-10000000</f>
        <v>16000000</v>
      </c>
      <c r="F16" s="119" t="s">
        <v>52</v>
      </c>
      <c r="G16" s="120" t="s">
        <v>52</v>
      </c>
      <c r="H16" s="133">
        <v>42401</v>
      </c>
      <c r="I16" s="133">
        <v>42430</v>
      </c>
      <c r="J16" s="133">
        <v>42734</v>
      </c>
      <c r="K16" s="644" t="s">
        <v>16</v>
      </c>
      <c r="L16" s="645"/>
      <c r="M16" s="153" t="s">
        <v>1232</v>
      </c>
      <c r="N16" s="645"/>
      <c r="O16" s="945" t="s">
        <v>1209</v>
      </c>
      <c r="P16" s="645"/>
      <c r="Q16" s="654"/>
    </row>
    <row r="17" spans="2:17" ht="57.75" customHeight="1" thickBot="1">
      <c r="B17" s="655" t="s">
        <v>259</v>
      </c>
      <c r="C17" s="656" t="s">
        <v>267</v>
      </c>
      <c r="D17" s="657" t="s">
        <v>90</v>
      </c>
      <c r="E17" s="658">
        <f>10000000-10000000</f>
        <v>0</v>
      </c>
      <c r="F17" s="659" t="s">
        <v>52</v>
      </c>
      <c r="G17" s="660" t="s">
        <v>52</v>
      </c>
      <c r="H17" s="661" t="s">
        <v>782</v>
      </c>
      <c r="I17" s="661" t="s">
        <v>782</v>
      </c>
      <c r="J17" s="661" t="s">
        <v>782</v>
      </c>
      <c r="K17" s="662" t="s">
        <v>52</v>
      </c>
      <c r="L17" s="628" t="s">
        <v>788</v>
      </c>
      <c r="M17" s="1048" t="s">
        <v>1233</v>
      </c>
      <c r="N17" s="663">
        <v>0</v>
      </c>
      <c r="O17" s="627" t="s">
        <v>1210</v>
      </c>
      <c r="P17" s="628"/>
      <c r="Q17" s="628"/>
    </row>
    <row r="18" spans="2:17" ht="73.5" customHeight="1" thickBot="1">
      <c r="B18" s="655" t="s">
        <v>259</v>
      </c>
      <c r="C18" s="664" t="s">
        <v>268</v>
      </c>
      <c r="D18" s="657" t="s">
        <v>90</v>
      </c>
      <c r="E18" s="658">
        <f>5000000-5000000</f>
        <v>0</v>
      </c>
      <c r="F18" s="659" t="s">
        <v>52</v>
      </c>
      <c r="G18" s="660" t="s">
        <v>52</v>
      </c>
      <c r="H18" s="661" t="s">
        <v>782</v>
      </c>
      <c r="I18" s="661" t="s">
        <v>782</v>
      </c>
      <c r="J18" s="661" t="s">
        <v>782</v>
      </c>
      <c r="K18" s="662" t="s">
        <v>52</v>
      </c>
      <c r="L18" s="628"/>
      <c r="M18" s="1049"/>
      <c r="N18" s="663">
        <v>0</v>
      </c>
      <c r="O18" s="627" t="s">
        <v>1211</v>
      </c>
      <c r="P18" s="628"/>
      <c r="Q18" s="628"/>
    </row>
    <row r="19" spans="2:17" ht="90.75" thickBot="1">
      <c r="B19" s="655" t="s">
        <v>259</v>
      </c>
      <c r="C19" s="664" t="s">
        <v>269</v>
      </c>
      <c r="D19" s="657" t="s">
        <v>90</v>
      </c>
      <c r="E19" s="658">
        <f>300000000-300000000</f>
        <v>0</v>
      </c>
      <c r="F19" s="659" t="s">
        <v>52</v>
      </c>
      <c r="G19" s="660" t="s">
        <v>52</v>
      </c>
      <c r="H19" s="661" t="s">
        <v>782</v>
      </c>
      <c r="I19" s="661" t="s">
        <v>782</v>
      </c>
      <c r="J19" s="661" t="s">
        <v>782</v>
      </c>
      <c r="K19" s="662" t="s">
        <v>52</v>
      </c>
      <c r="L19" s="628"/>
      <c r="M19" s="655" t="s">
        <v>1234</v>
      </c>
      <c r="N19" s="663">
        <v>0</v>
      </c>
      <c r="O19" s="627" t="s">
        <v>1212</v>
      </c>
      <c r="P19" s="663"/>
      <c r="Q19" s="628"/>
    </row>
    <row r="20" spans="2:17" ht="30.75" customHeight="1">
      <c r="B20" s="1042" t="s">
        <v>259</v>
      </c>
      <c r="C20" s="1050" t="s">
        <v>270</v>
      </c>
      <c r="D20" s="134" t="s">
        <v>90</v>
      </c>
      <c r="E20" s="633">
        <v>35000000</v>
      </c>
      <c r="F20" s="110" t="s">
        <v>52</v>
      </c>
      <c r="G20" s="634" t="s">
        <v>52</v>
      </c>
      <c r="H20" s="635">
        <v>42422</v>
      </c>
      <c r="I20" s="635">
        <v>42430</v>
      </c>
      <c r="J20" s="635">
        <v>42735</v>
      </c>
      <c r="K20" s="636" t="s">
        <v>16</v>
      </c>
      <c r="L20" s="637"/>
      <c r="M20" s="108" t="s">
        <v>1235</v>
      </c>
      <c r="N20" s="649">
        <v>1</v>
      </c>
      <c r="O20" s="942" t="s">
        <v>1213</v>
      </c>
      <c r="P20" s="649"/>
      <c r="Q20" s="650"/>
    </row>
    <row r="21" spans="2:17" ht="45">
      <c r="B21" s="1043"/>
      <c r="C21" s="1051"/>
      <c r="D21" s="113" t="s">
        <v>262</v>
      </c>
      <c r="E21" s="640">
        <f>3000000+5000000</f>
        <v>8000000</v>
      </c>
      <c r="F21" s="114" t="s">
        <v>52</v>
      </c>
      <c r="G21" s="597" t="s">
        <v>52</v>
      </c>
      <c r="H21" s="641">
        <v>42492</v>
      </c>
      <c r="I21" s="641">
        <v>42533</v>
      </c>
      <c r="J21" s="641">
        <v>42735</v>
      </c>
      <c r="K21" s="10" t="s">
        <v>52</v>
      </c>
      <c r="L21" s="92"/>
      <c r="M21" s="19" t="s">
        <v>1236</v>
      </c>
      <c r="N21" s="92"/>
      <c r="O21" s="94" t="s">
        <v>1214</v>
      </c>
      <c r="P21" s="652"/>
      <c r="Q21" s="642"/>
    </row>
    <row r="22" spans="2:17" ht="45">
      <c r="B22" s="1043"/>
      <c r="C22" s="1051"/>
      <c r="D22" s="113" t="s">
        <v>263</v>
      </c>
      <c r="E22" s="640">
        <f>3000000+5000000</f>
        <v>8000000</v>
      </c>
      <c r="F22" s="114" t="s">
        <v>52</v>
      </c>
      <c r="G22" s="597" t="s">
        <v>52</v>
      </c>
      <c r="H22" s="641">
        <v>42422</v>
      </c>
      <c r="I22" s="641">
        <v>42430</v>
      </c>
      <c r="J22" s="641">
        <v>42735</v>
      </c>
      <c r="K22" s="10" t="s">
        <v>513</v>
      </c>
      <c r="L22" s="92"/>
      <c r="M22" s="94" t="s">
        <v>514</v>
      </c>
      <c r="N22" s="92"/>
      <c r="O22" s="946" t="s">
        <v>1215</v>
      </c>
      <c r="P22" s="652"/>
      <c r="Q22" s="653"/>
    </row>
    <row r="23" spans="2:17" ht="45">
      <c r="B23" s="1043"/>
      <c r="C23" s="1051"/>
      <c r="D23" s="113" t="s">
        <v>264</v>
      </c>
      <c r="E23" s="640">
        <f>4000000+4000000</f>
        <v>8000000</v>
      </c>
      <c r="F23" s="114" t="s">
        <v>52</v>
      </c>
      <c r="G23" s="597" t="s">
        <v>52</v>
      </c>
      <c r="H23" s="641">
        <v>42422</v>
      </c>
      <c r="I23" s="641">
        <v>42430</v>
      </c>
      <c r="J23" s="641">
        <v>42735</v>
      </c>
      <c r="K23" s="10" t="s">
        <v>513</v>
      </c>
      <c r="L23" s="10"/>
      <c r="M23" s="18" t="s">
        <v>515</v>
      </c>
      <c r="N23" s="92"/>
      <c r="O23" s="946" t="s">
        <v>1216</v>
      </c>
      <c r="P23" s="92"/>
      <c r="Q23" s="653"/>
    </row>
    <row r="24" spans="2:17" ht="45">
      <c r="B24" s="1043"/>
      <c r="C24" s="1051"/>
      <c r="D24" s="113" t="s">
        <v>265</v>
      </c>
      <c r="E24" s="640">
        <f>2500000+3000000</f>
        <v>5500000</v>
      </c>
      <c r="F24" s="114" t="s">
        <v>52</v>
      </c>
      <c r="G24" s="597" t="s">
        <v>52</v>
      </c>
      <c r="H24" s="641">
        <v>42422</v>
      </c>
      <c r="I24" s="641">
        <v>42430</v>
      </c>
      <c r="J24" s="641">
        <v>42735</v>
      </c>
      <c r="K24" s="10" t="s">
        <v>513</v>
      </c>
      <c r="L24" s="92"/>
      <c r="M24" s="18" t="s">
        <v>515</v>
      </c>
      <c r="N24" s="92"/>
      <c r="O24" s="946" t="s">
        <v>1217</v>
      </c>
      <c r="P24" s="92"/>
      <c r="Q24" s="653"/>
    </row>
    <row r="25" spans="2:17" ht="31.5" customHeight="1" thickBot="1">
      <c r="B25" s="1044"/>
      <c r="C25" s="1052"/>
      <c r="D25" s="117" t="s">
        <v>266</v>
      </c>
      <c r="E25" s="118">
        <v>1800000</v>
      </c>
      <c r="F25" s="119" t="s">
        <v>52</v>
      </c>
      <c r="G25" s="120" t="s">
        <v>52</v>
      </c>
      <c r="H25" s="133">
        <v>42422</v>
      </c>
      <c r="I25" s="133">
        <v>42430</v>
      </c>
      <c r="J25" s="133">
        <v>42735</v>
      </c>
      <c r="K25" s="644" t="s">
        <v>513</v>
      </c>
      <c r="L25" s="645"/>
      <c r="M25" s="169" t="s">
        <v>515</v>
      </c>
      <c r="N25" s="645"/>
      <c r="O25" s="947" t="s">
        <v>1213</v>
      </c>
      <c r="P25" s="645"/>
      <c r="Q25" s="654"/>
    </row>
    <row r="26" spans="2:17" ht="95.25" customHeight="1">
      <c r="B26" s="1053" t="s">
        <v>259</v>
      </c>
      <c r="C26" s="1050" t="s">
        <v>271</v>
      </c>
      <c r="D26" s="134" t="s">
        <v>90</v>
      </c>
      <c r="E26" s="633">
        <f>25000000+35000000</f>
        <v>60000000</v>
      </c>
      <c r="F26" s="110" t="s">
        <v>52</v>
      </c>
      <c r="G26" s="634" t="s">
        <v>52</v>
      </c>
      <c r="H26" s="635">
        <v>42526</v>
      </c>
      <c r="I26" s="635">
        <v>42576</v>
      </c>
      <c r="J26" s="635">
        <v>42735</v>
      </c>
      <c r="K26" s="636" t="s">
        <v>516</v>
      </c>
      <c r="L26" s="637"/>
      <c r="M26" s="665" t="s">
        <v>1237</v>
      </c>
      <c r="N26" s="649">
        <v>1</v>
      </c>
      <c r="O26" s="625" t="s">
        <v>1218</v>
      </c>
      <c r="P26" s="637"/>
      <c r="Q26" s="666"/>
    </row>
    <row r="27" spans="2:17" ht="50.25" customHeight="1">
      <c r="B27" s="1054"/>
      <c r="C27" s="1051"/>
      <c r="D27" s="113" t="s">
        <v>262</v>
      </c>
      <c r="E27" s="640">
        <f>2200000+5000000</f>
        <v>7200000</v>
      </c>
      <c r="F27" s="114" t="s">
        <v>52</v>
      </c>
      <c r="G27" s="597" t="s">
        <v>52</v>
      </c>
      <c r="H27" s="641">
        <v>42580</v>
      </c>
      <c r="I27" s="641">
        <v>42605</v>
      </c>
      <c r="J27" s="641">
        <v>42735</v>
      </c>
      <c r="K27" s="10" t="s">
        <v>52</v>
      </c>
      <c r="L27" s="92"/>
      <c r="M27" s="18" t="s">
        <v>512</v>
      </c>
      <c r="N27" s="92"/>
      <c r="O27" s="94" t="s">
        <v>1219</v>
      </c>
      <c r="P27" s="92"/>
      <c r="Q27" s="653"/>
    </row>
    <row r="28" spans="2:17" ht="45">
      <c r="B28" s="1054"/>
      <c r="C28" s="1051"/>
      <c r="D28" s="113" t="s">
        <v>263</v>
      </c>
      <c r="E28" s="640">
        <f>2200000+10000000</f>
        <v>12200000</v>
      </c>
      <c r="F28" s="114" t="s">
        <v>52</v>
      </c>
      <c r="G28" s="597" t="s">
        <v>52</v>
      </c>
      <c r="H28" s="641">
        <v>42422</v>
      </c>
      <c r="I28" s="641">
        <v>42430</v>
      </c>
      <c r="J28" s="641">
        <v>42735</v>
      </c>
      <c r="K28" s="10" t="s">
        <v>52</v>
      </c>
      <c r="L28" s="92"/>
      <c r="M28" s="18" t="s">
        <v>512</v>
      </c>
      <c r="N28" s="92"/>
      <c r="O28" s="94" t="s">
        <v>1220</v>
      </c>
      <c r="P28" s="652"/>
      <c r="Q28" s="653"/>
    </row>
    <row r="29" spans="2:17" ht="45">
      <c r="B29" s="1054"/>
      <c r="C29" s="1051"/>
      <c r="D29" s="113" t="s">
        <v>264</v>
      </c>
      <c r="E29" s="640">
        <f>2200000+10000000</f>
        <v>12200000</v>
      </c>
      <c r="F29" s="114" t="s">
        <v>52</v>
      </c>
      <c r="G29" s="597" t="s">
        <v>52</v>
      </c>
      <c r="H29" s="641">
        <v>42598</v>
      </c>
      <c r="I29" s="641">
        <v>42611</v>
      </c>
      <c r="J29" s="641">
        <v>42735</v>
      </c>
      <c r="K29" s="10" t="s">
        <v>16</v>
      </c>
      <c r="L29" s="92"/>
      <c r="M29" s="94" t="s">
        <v>514</v>
      </c>
      <c r="N29" s="92"/>
      <c r="O29" s="94" t="s">
        <v>1221</v>
      </c>
      <c r="P29" s="92"/>
      <c r="Q29" s="653"/>
    </row>
    <row r="30" spans="2:17" ht="30.75" customHeight="1">
      <c r="B30" s="1054"/>
      <c r="C30" s="1051"/>
      <c r="D30" s="113" t="s">
        <v>265</v>
      </c>
      <c r="E30" s="640">
        <v>2200000</v>
      </c>
      <c r="F30" s="114" t="s">
        <v>52</v>
      </c>
      <c r="G30" s="597" t="s">
        <v>52</v>
      </c>
      <c r="H30" s="641">
        <v>42422</v>
      </c>
      <c r="I30" s="641">
        <v>42430</v>
      </c>
      <c r="J30" s="641">
        <v>42735</v>
      </c>
      <c r="K30" s="10" t="s">
        <v>16</v>
      </c>
      <c r="L30" s="92"/>
      <c r="M30" s="19" t="s">
        <v>518</v>
      </c>
      <c r="N30" s="92"/>
      <c r="O30" s="946" t="s">
        <v>518</v>
      </c>
      <c r="P30" s="92"/>
      <c r="Q30" s="653"/>
    </row>
    <row r="31" spans="2:17" ht="38.25" customHeight="1" thickBot="1">
      <c r="B31" s="1055"/>
      <c r="C31" s="1052"/>
      <c r="D31" s="117" t="s">
        <v>266</v>
      </c>
      <c r="E31" s="118">
        <v>2200000</v>
      </c>
      <c r="F31" s="119" t="s">
        <v>52</v>
      </c>
      <c r="G31" s="120" t="s">
        <v>52</v>
      </c>
      <c r="H31" s="133">
        <v>42422</v>
      </c>
      <c r="I31" s="133">
        <v>42430</v>
      </c>
      <c r="J31" s="133">
        <v>42735</v>
      </c>
      <c r="K31" s="644" t="s">
        <v>52</v>
      </c>
      <c r="L31" s="645"/>
      <c r="M31" s="169" t="s">
        <v>512</v>
      </c>
      <c r="N31" s="645"/>
      <c r="O31" s="947" t="s">
        <v>1213</v>
      </c>
      <c r="P31" s="645"/>
      <c r="Q31" s="654"/>
    </row>
    <row r="32" spans="2:17" ht="59.25" customHeight="1" thickBot="1">
      <c r="B32" s="655" t="s">
        <v>259</v>
      </c>
      <c r="C32" s="656" t="s">
        <v>272</v>
      </c>
      <c r="D32" s="657" t="s">
        <v>90</v>
      </c>
      <c r="E32" s="658">
        <v>25000000</v>
      </c>
      <c r="F32" s="659" t="s">
        <v>52</v>
      </c>
      <c r="G32" s="660" t="s">
        <v>52</v>
      </c>
      <c r="H32" s="661">
        <v>42401</v>
      </c>
      <c r="I32" s="661">
        <v>42430</v>
      </c>
      <c r="J32" s="661">
        <v>42734</v>
      </c>
      <c r="K32" s="662" t="s">
        <v>16</v>
      </c>
      <c r="L32" s="628"/>
      <c r="M32" s="627" t="s">
        <v>514</v>
      </c>
      <c r="N32" s="663">
        <v>0</v>
      </c>
      <c r="O32" s="948" t="s">
        <v>1222</v>
      </c>
      <c r="P32" s="628"/>
      <c r="Q32" s="628"/>
    </row>
    <row r="33" spans="2:17" ht="41.25" customHeight="1" thickBot="1">
      <c r="B33" s="655" t="s">
        <v>259</v>
      </c>
      <c r="C33" s="656" t="s">
        <v>273</v>
      </c>
      <c r="D33" s="657" t="s">
        <v>90</v>
      </c>
      <c r="E33" s="658">
        <v>16900000</v>
      </c>
      <c r="F33" s="659" t="s">
        <v>52</v>
      </c>
      <c r="G33" s="660" t="s">
        <v>52</v>
      </c>
      <c r="H33" s="661">
        <v>42401</v>
      </c>
      <c r="I33" s="661">
        <v>42430</v>
      </c>
      <c r="J33" s="661">
        <v>42734</v>
      </c>
      <c r="K33" s="662" t="s">
        <v>16</v>
      </c>
      <c r="L33" s="628"/>
      <c r="M33" s="627" t="s">
        <v>514</v>
      </c>
      <c r="N33" s="663">
        <v>0</v>
      </c>
      <c r="O33" s="948" t="s">
        <v>1222</v>
      </c>
      <c r="P33" s="628"/>
      <c r="Q33" s="628"/>
    </row>
    <row r="34" spans="2:17" ht="45.75" thickBot="1">
      <c r="B34" s="655" t="s">
        <v>259</v>
      </c>
      <c r="C34" s="656" t="s">
        <v>274</v>
      </c>
      <c r="D34" s="657" t="s">
        <v>90</v>
      </c>
      <c r="E34" s="658">
        <f>495000000-495000000</f>
        <v>0</v>
      </c>
      <c r="F34" s="659" t="s">
        <v>52</v>
      </c>
      <c r="G34" s="660" t="s">
        <v>52</v>
      </c>
      <c r="H34" s="661">
        <v>42404</v>
      </c>
      <c r="I34" s="661">
        <v>42430</v>
      </c>
      <c r="J34" s="661">
        <v>42734</v>
      </c>
      <c r="K34" s="662" t="s">
        <v>16</v>
      </c>
      <c r="L34" s="628"/>
      <c r="M34" s="627" t="s">
        <v>514</v>
      </c>
      <c r="N34" s="663">
        <v>0</v>
      </c>
      <c r="O34" s="948" t="s">
        <v>1223</v>
      </c>
      <c r="P34" s="663"/>
      <c r="Q34" s="628"/>
    </row>
    <row r="35" spans="2:17" ht="59.25" customHeight="1" thickBot="1">
      <c r="B35" s="655" t="s">
        <v>259</v>
      </c>
      <c r="C35" s="656" t="s">
        <v>275</v>
      </c>
      <c r="D35" s="657" t="s">
        <v>90</v>
      </c>
      <c r="E35" s="658">
        <v>4800000</v>
      </c>
      <c r="F35" s="659" t="s">
        <v>52</v>
      </c>
      <c r="G35" s="660" t="s">
        <v>52</v>
      </c>
      <c r="H35" s="667" t="s">
        <v>782</v>
      </c>
      <c r="I35" s="667" t="s">
        <v>782</v>
      </c>
      <c r="J35" s="667" t="s">
        <v>782</v>
      </c>
      <c r="K35" s="662" t="s">
        <v>52</v>
      </c>
      <c r="L35" s="628"/>
      <c r="M35" s="655" t="s">
        <v>1238</v>
      </c>
      <c r="N35" s="663"/>
      <c r="O35" s="628" t="s">
        <v>510</v>
      </c>
      <c r="P35" s="663"/>
      <c r="Q35" s="628"/>
    </row>
    <row r="36" spans="2:17" ht="15.75" thickBot="1">
      <c r="B36" s="1056"/>
      <c r="C36" s="1057"/>
      <c r="D36" s="995"/>
      <c r="E36" s="668">
        <f>SUM(E8:E35)</f>
        <v>937000000</v>
      </c>
      <c r="F36" s="1031"/>
      <c r="G36" s="1032"/>
      <c r="H36" s="1032"/>
      <c r="I36" s="1032"/>
      <c r="J36" s="1032"/>
      <c r="K36" s="1032"/>
      <c r="L36" s="1032"/>
      <c r="M36" s="1033"/>
      <c r="N36" s="669"/>
      <c r="O36" s="670"/>
      <c r="P36" s="671"/>
      <c r="Q36" s="672"/>
    </row>
    <row r="37" spans="2:17">
      <c r="B37" s="13" t="s">
        <v>144</v>
      </c>
      <c r="N37" s="351">
        <v>0.22</v>
      </c>
      <c r="O37" s="949" t="s">
        <v>1468</v>
      </c>
      <c r="P37" s="671">
        <v>0.17</v>
      </c>
      <c r="Q37" s="672"/>
    </row>
    <row r="38" spans="2:17">
      <c r="O38" s="949" t="s">
        <v>1476</v>
      </c>
      <c r="P38" s="671">
        <v>0.13</v>
      </c>
      <c r="Q38" s="670"/>
    </row>
    <row r="39" spans="2:17">
      <c r="E39" s="673">
        <f>SUM(E11:E16)</f>
        <v>335000000</v>
      </c>
      <c r="O39" s="670"/>
      <c r="P39" s="674">
        <f>P38/P37</f>
        <v>0.76470588235294112</v>
      </c>
      <c r="Q39" s="670"/>
    </row>
    <row r="40" spans="2:17">
      <c r="O40" s="670"/>
      <c r="P40" s="670"/>
      <c r="Q40" s="670"/>
    </row>
  </sheetData>
  <dataConsolidate/>
  <mergeCells count="20">
    <mergeCell ref="F36:M36"/>
    <mergeCell ref="K4:N5"/>
    <mergeCell ref="O4:Q5"/>
    <mergeCell ref="B8:B10"/>
    <mergeCell ref="B11:B16"/>
    <mergeCell ref="C11:C16"/>
    <mergeCell ref="M17:M18"/>
    <mergeCell ref="B20:B25"/>
    <mergeCell ref="C20:C25"/>
    <mergeCell ref="B26:B31"/>
    <mergeCell ref="C26:C31"/>
    <mergeCell ref="B36:D36"/>
    <mergeCell ref="B2:J2"/>
    <mergeCell ref="B4:B6"/>
    <mergeCell ref="C4:C6"/>
    <mergeCell ref="D4:D6"/>
    <mergeCell ref="E4:E6"/>
    <mergeCell ref="F4:F5"/>
    <mergeCell ref="G4:G5"/>
    <mergeCell ref="H4:J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[13]Hoja2!#REF!</xm:f>
          </x14:formula1>
          <xm:sqref>B17:B20 B26 B32:B36 G11:G35 B11 B7:B8 F7:G10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U38"/>
  <sheetViews>
    <sheetView zoomScale="80" zoomScaleNormal="80" workbookViewId="0">
      <pane xSplit="3" ySplit="1" topLeftCell="D26" activePane="bottomRight" state="frozen"/>
      <selection activeCell="K16" sqref="K16"/>
      <selection pane="topRight" activeCell="K16" sqref="K16"/>
      <selection pane="bottomLeft" activeCell="K16" sqref="K16"/>
      <selection pane="bottomRight" activeCell="K16" sqref="K16"/>
    </sheetView>
  </sheetViews>
  <sheetFormatPr baseColWidth="10" defaultColWidth="11.5703125" defaultRowHeight="15"/>
  <cols>
    <col min="1" max="1" width="1.7109375" style="13" customWidth="1"/>
    <col min="2" max="2" width="68.42578125" style="13" customWidth="1"/>
    <col min="3" max="3" width="28.7109375" style="13" customWidth="1"/>
    <col min="4" max="4" width="22.85546875" style="13" bestFit="1" customWidth="1"/>
    <col min="5" max="5" width="31.42578125" style="13" customWidth="1"/>
    <col min="6" max="6" width="40.140625" style="80" customWidth="1"/>
    <col min="7" max="8" width="27.28515625" style="13" customWidth="1"/>
    <col min="9" max="9" width="20.7109375" style="13" customWidth="1"/>
    <col min="10" max="10" width="22.42578125" style="13" customWidth="1"/>
    <col min="11" max="11" width="21.28515625" style="13" hidden="1" customWidth="1"/>
    <col min="12" max="12" width="16" style="13" hidden="1" customWidth="1"/>
    <col min="13" max="13" width="49" style="13" hidden="1" customWidth="1"/>
    <col min="14" max="14" width="22.5703125" style="13" hidden="1" customWidth="1"/>
    <col min="15" max="15" width="26.28515625" style="13" hidden="1" customWidth="1"/>
    <col min="16" max="16" width="17.28515625" style="13" customWidth="1"/>
    <col min="17" max="17" width="15.85546875" style="13" customWidth="1"/>
    <col min="18" max="18" width="19.85546875" style="13" customWidth="1"/>
    <col min="19" max="19" width="19.28515625" style="13" customWidth="1"/>
    <col min="20" max="20" width="18.5703125" style="13" customWidth="1"/>
    <col min="21"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21" ht="84.75" customHeight="1">
      <c r="B2" s="971" t="s">
        <v>258</v>
      </c>
      <c r="C2" s="972"/>
      <c r="D2" s="972"/>
      <c r="E2" s="972"/>
      <c r="F2" s="972"/>
      <c r="G2" s="972"/>
      <c r="H2" s="972"/>
      <c r="I2" s="972"/>
      <c r="J2" s="972"/>
    </row>
    <row r="3" spans="2:21" s="2" customFormat="1" ht="13.5" thickBot="1">
      <c r="F3" s="24"/>
    </row>
    <row r="4" spans="2:21" s="2" customFormat="1" ht="15.75" customHeight="1" thickBot="1">
      <c r="B4" s="973" t="s">
        <v>1</v>
      </c>
      <c r="C4" s="974" t="s">
        <v>2</v>
      </c>
      <c r="D4" s="973" t="s">
        <v>3</v>
      </c>
      <c r="E4" s="973" t="s">
        <v>4</v>
      </c>
      <c r="F4" s="977" t="s">
        <v>5</v>
      </c>
      <c r="G4" s="973" t="s">
        <v>6</v>
      </c>
      <c r="H4" s="979" t="s">
        <v>7</v>
      </c>
      <c r="I4" s="980"/>
      <c r="J4" s="981"/>
      <c r="K4" s="985" t="s">
        <v>424</v>
      </c>
      <c r="L4" s="986"/>
      <c r="M4" s="986"/>
      <c r="N4" s="986"/>
      <c r="O4" s="986"/>
      <c r="P4" s="985" t="s">
        <v>1186</v>
      </c>
      <c r="Q4" s="986"/>
      <c r="R4" s="986"/>
      <c r="S4" s="986"/>
      <c r="T4" s="986"/>
    </row>
    <row r="5" spans="2:21" s="2" customFormat="1" ht="15.75" customHeight="1" thickBot="1">
      <c r="B5" s="973"/>
      <c r="C5" s="975"/>
      <c r="D5" s="973"/>
      <c r="E5" s="973"/>
      <c r="F5" s="978"/>
      <c r="G5" s="973"/>
      <c r="H5" s="982"/>
      <c r="I5" s="983"/>
      <c r="J5" s="984"/>
      <c r="K5" s="982"/>
      <c r="L5" s="983"/>
      <c r="M5" s="983"/>
      <c r="N5" s="983"/>
      <c r="O5" s="983"/>
      <c r="P5" s="982"/>
      <c r="Q5" s="983"/>
      <c r="R5" s="983"/>
      <c r="S5" s="983"/>
      <c r="T5" s="983"/>
    </row>
    <row r="6" spans="2:21" s="2" customFormat="1" ht="36" customHeight="1" thickBot="1">
      <c r="B6" s="973"/>
      <c r="C6" s="976"/>
      <c r="D6" s="973"/>
      <c r="E6" s="973"/>
      <c r="F6" s="82" t="s">
        <v>8</v>
      </c>
      <c r="G6" s="83" t="s">
        <v>8</v>
      </c>
      <c r="H6" s="83" t="s">
        <v>9</v>
      </c>
      <c r="I6" s="82" t="s">
        <v>10</v>
      </c>
      <c r="J6" s="82" t="s">
        <v>11</v>
      </c>
      <c r="K6" s="192" t="s">
        <v>421</v>
      </c>
      <c r="L6" s="183" t="s">
        <v>426</v>
      </c>
      <c r="M6" s="183" t="s">
        <v>422</v>
      </c>
      <c r="N6" s="183" t="s">
        <v>423</v>
      </c>
      <c r="O6" s="454" t="s">
        <v>422</v>
      </c>
      <c r="P6" s="589" t="s">
        <v>421</v>
      </c>
      <c r="Q6" s="588" t="s">
        <v>426</v>
      </c>
      <c r="R6" s="588" t="s">
        <v>422</v>
      </c>
      <c r="S6" s="588" t="s">
        <v>423</v>
      </c>
      <c r="T6" s="588" t="s">
        <v>422</v>
      </c>
    </row>
    <row r="7" spans="2:21" ht="15.75" thickBot="1">
      <c r="B7" s="102"/>
      <c r="C7" s="46"/>
      <c r="D7" s="46"/>
      <c r="E7" s="103"/>
      <c r="F7" s="73"/>
      <c r="G7" s="46"/>
      <c r="H7" s="46"/>
      <c r="I7" s="46"/>
      <c r="J7" s="194"/>
      <c r="K7" s="18"/>
      <c r="L7" s="18"/>
      <c r="M7" s="18"/>
      <c r="N7" s="18"/>
      <c r="O7" s="18"/>
      <c r="P7" s="18"/>
      <c r="Q7" s="18"/>
      <c r="R7" s="18"/>
      <c r="S7" s="18"/>
      <c r="T7" s="18"/>
      <c r="U7" s="18"/>
    </row>
    <row r="8" spans="2:21" ht="137.25" customHeight="1" thickBot="1">
      <c r="B8" s="75" t="s">
        <v>259</v>
      </c>
      <c r="C8" s="629" t="s">
        <v>260</v>
      </c>
      <c r="D8" s="76" t="s">
        <v>90</v>
      </c>
      <c r="E8" s="105">
        <v>175000000</v>
      </c>
      <c r="F8" s="78" t="s">
        <v>52</v>
      </c>
      <c r="G8" s="106" t="s">
        <v>52</v>
      </c>
      <c r="H8" s="107">
        <v>42464</v>
      </c>
      <c r="I8" s="128">
        <v>42644</v>
      </c>
      <c r="J8" s="128">
        <v>43009</v>
      </c>
      <c r="K8" s="207" t="s">
        <v>16</v>
      </c>
      <c r="L8" s="18"/>
      <c r="M8" s="19" t="s">
        <v>503</v>
      </c>
      <c r="N8" s="18"/>
      <c r="O8" s="19"/>
      <c r="P8" s="18"/>
      <c r="Q8" s="18"/>
      <c r="R8" s="18"/>
      <c r="S8" s="18"/>
      <c r="T8" s="18"/>
      <c r="U8" s="18"/>
    </row>
    <row r="9" spans="2:21" ht="23.25" customHeight="1">
      <c r="B9" s="1060" t="s">
        <v>259</v>
      </c>
      <c r="C9" s="1063" t="s">
        <v>261</v>
      </c>
      <c r="D9" s="108" t="s">
        <v>90</v>
      </c>
      <c r="E9" s="109">
        <v>80000000</v>
      </c>
      <c r="F9" s="110" t="s">
        <v>52</v>
      </c>
      <c r="G9" s="111" t="s">
        <v>52</v>
      </c>
      <c r="H9" s="112">
        <v>42401</v>
      </c>
      <c r="I9" s="128">
        <v>42430</v>
      </c>
      <c r="J9" s="128">
        <v>42734</v>
      </c>
      <c r="K9" s="10" t="s">
        <v>52</v>
      </c>
      <c r="L9" s="92" t="s">
        <v>787</v>
      </c>
      <c r="M9" s="92"/>
      <c r="N9" s="398">
        <v>0</v>
      </c>
      <c r="O9" s="18"/>
      <c r="P9" s="18"/>
      <c r="Q9" s="18"/>
      <c r="R9" s="18"/>
      <c r="S9" s="18"/>
      <c r="T9" s="18"/>
      <c r="U9" s="18"/>
    </row>
    <row r="10" spans="2:21" ht="45">
      <c r="B10" s="1061"/>
      <c r="C10" s="1064"/>
      <c r="D10" s="113" t="s">
        <v>262</v>
      </c>
      <c r="E10" s="103">
        <v>35000000</v>
      </c>
      <c r="F10" s="114" t="s">
        <v>52</v>
      </c>
      <c r="G10" s="73" t="s">
        <v>52</v>
      </c>
      <c r="H10" s="115">
        <v>42401</v>
      </c>
      <c r="I10" s="128">
        <v>42430</v>
      </c>
      <c r="J10" s="128">
        <v>42734</v>
      </c>
      <c r="K10" s="207" t="s">
        <v>16</v>
      </c>
      <c r="L10" s="18"/>
      <c r="M10" s="19" t="s">
        <v>504</v>
      </c>
      <c r="N10" s="18"/>
      <c r="O10" s="18"/>
      <c r="P10" s="18"/>
      <c r="Q10" s="18"/>
      <c r="R10" s="18"/>
      <c r="S10" s="18"/>
      <c r="T10" s="18"/>
      <c r="U10" s="18"/>
    </row>
    <row r="11" spans="2:21" ht="45">
      <c r="B11" s="1061"/>
      <c r="C11" s="1064"/>
      <c r="D11" s="113" t="s">
        <v>263</v>
      </c>
      <c r="E11" s="103">
        <v>47000000</v>
      </c>
      <c r="F11" s="114" t="s">
        <v>52</v>
      </c>
      <c r="G11" s="73" t="s">
        <v>52</v>
      </c>
      <c r="H11" s="115">
        <v>42401</v>
      </c>
      <c r="I11" s="128">
        <v>42430</v>
      </c>
      <c r="J11" s="128">
        <v>42734</v>
      </c>
      <c r="K11" s="207" t="s">
        <v>16</v>
      </c>
      <c r="L11" s="18"/>
      <c r="M11" s="19" t="s">
        <v>505</v>
      </c>
      <c r="N11" s="18"/>
      <c r="O11" s="18"/>
      <c r="P11" s="18"/>
      <c r="Q11" s="18"/>
      <c r="R11" s="18"/>
      <c r="S11" s="18"/>
      <c r="T11" s="18"/>
      <c r="U11" s="18"/>
    </row>
    <row r="12" spans="2:21" ht="45">
      <c r="B12" s="1061"/>
      <c r="C12" s="1064"/>
      <c r="D12" s="113" t="s">
        <v>264</v>
      </c>
      <c r="E12" s="103">
        <v>51000000</v>
      </c>
      <c r="F12" s="114" t="s">
        <v>52</v>
      </c>
      <c r="G12" s="73" t="s">
        <v>52</v>
      </c>
      <c r="H12" s="115">
        <v>42401</v>
      </c>
      <c r="I12" s="128">
        <v>42430</v>
      </c>
      <c r="J12" s="128">
        <v>42734</v>
      </c>
      <c r="K12" s="207" t="s">
        <v>52</v>
      </c>
      <c r="L12" s="18"/>
      <c r="M12" s="19" t="s">
        <v>506</v>
      </c>
      <c r="N12" s="18"/>
      <c r="O12" s="18"/>
      <c r="P12" s="18"/>
      <c r="Q12" s="18"/>
      <c r="R12" s="18"/>
      <c r="S12" s="18"/>
      <c r="T12" s="18"/>
      <c r="U12" s="18"/>
    </row>
    <row r="13" spans="2:21" ht="30">
      <c r="B13" s="1061"/>
      <c r="C13" s="1064"/>
      <c r="D13" s="113" t="s">
        <v>265</v>
      </c>
      <c r="E13" s="103">
        <v>56000000</v>
      </c>
      <c r="F13" s="114" t="s">
        <v>52</v>
      </c>
      <c r="G13" s="73" t="s">
        <v>52</v>
      </c>
      <c r="H13" s="115">
        <v>42401</v>
      </c>
      <c r="I13" s="128">
        <v>42430</v>
      </c>
      <c r="J13" s="128">
        <v>42734</v>
      </c>
      <c r="K13" s="207" t="s">
        <v>16</v>
      </c>
      <c r="L13" s="18"/>
      <c r="M13" s="19" t="s">
        <v>507</v>
      </c>
      <c r="N13" s="18"/>
      <c r="O13" s="18"/>
      <c r="P13" s="18"/>
      <c r="Q13" s="18"/>
      <c r="R13" s="18"/>
      <c r="S13" s="18"/>
      <c r="T13" s="18"/>
      <c r="U13" s="18"/>
    </row>
    <row r="14" spans="2:21" ht="60.75" customHeight="1" thickBot="1">
      <c r="B14" s="1062"/>
      <c r="C14" s="1065"/>
      <c r="D14" s="117" t="s">
        <v>266</v>
      </c>
      <c r="E14" s="118">
        <v>26000000</v>
      </c>
      <c r="F14" s="119" t="s">
        <v>52</v>
      </c>
      <c r="G14" s="120" t="s">
        <v>52</v>
      </c>
      <c r="H14" s="121">
        <v>42401</v>
      </c>
      <c r="I14" s="128">
        <v>42430</v>
      </c>
      <c r="J14" s="128">
        <v>42734</v>
      </c>
      <c r="K14" s="207" t="s">
        <v>16</v>
      </c>
      <c r="L14" s="18"/>
      <c r="M14" s="19" t="s">
        <v>508</v>
      </c>
      <c r="N14" s="18"/>
      <c r="O14" s="18"/>
      <c r="P14" s="18"/>
      <c r="Q14" s="18"/>
      <c r="R14" s="18"/>
      <c r="S14" s="18"/>
      <c r="T14" s="18"/>
      <c r="U14" s="18"/>
    </row>
    <row r="15" spans="2:21" ht="57.75" customHeight="1">
      <c r="B15" s="123" t="s">
        <v>259</v>
      </c>
      <c r="C15" s="124" t="s">
        <v>267</v>
      </c>
      <c r="D15" s="125" t="s">
        <v>90</v>
      </c>
      <c r="E15" s="126">
        <v>10000000</v>
      </c>
      <c r="F15" s="127" t="s">
        <v>52</v>
      </c>
      <c r="G15" s="45" t="s">
        <v>52</v>
      </c>
      <c r="H15" s="128">
        <v>42458</v>
      </c>
      <c r="I15" s="128">
        <v>42500</v>
      </c>
      <c r="J15" s="128">
        <v>42613</v>
      </c>
      <c r="K15" s="10" t="s">
        <v>16</v>
      </c>
      <c r="L15" s="92" t="s">
        <v>788</v>
      </c>
      <c r="M15" s="94" t="s">
        <v>509</v>
      </c>
      <c r="N15" s="398">
        <v>0</v>
      </c>
      <c r="O15" s="92"/>
      <c r="P15" s="18"/>
      <c r="Q15" s="18"/>
      <c r="R15" s="18"/>
      <c r="S15" s="18"/>
      <c r="T15" s="18"/>
      <c r="U15" s="18"/>
    </row>
    <row r="16" spans="2:21" ht="73.5" customHeight="1">
      <c r="B16" s="123" t="s">
        <v>259</v>
      </c>
      <c r="C16" s="130" t="s">
        <v>268</v>
      </c>
      <c r="D16" s="113" t="s">
        <v>90</v>
      </c>
      <c r="E16" s="103">
        <v>5000000</v>
      </c>
      <c r="F16" s="114" t="s">
        <v>52</v>
      </c>
      <c r="G16" s="73" t="s">
        <v>52</v>
      </c>
      <c r="H16" s="348">
        <v>42458</v>
      </c>
      <c r="I16" s="349">
        <v>42500</v>
      </c>
      <c r="J16" s="349">
        <v>42613</v>
      </c>
      <c r="K16" s="207" t="s">
        <v>52</v>
      </c>
      <c r="L16" s="18"/>
      <c r="M16" s="18" t="s">
        <v>510</v>
      </c>
      <c r="N16" s="398">
        <v>0</v>
      </c>
      <c r="O16" s="19" t="s">
        <v>789</v>
      </c>
      <c r="P16" s="18"/>
      <c r="Q16" s="18"/>
      <c r="R16" s="18"/>
      <c r="S16" s="18"/>
      <c r="T16" s="18"/>
      <c r="U16" s="18"/>
    </row>
    <row r="17" spans="2:21" ht="60.75" thickBot="1">
      <c r="B17" s="102" t="s">
        <v>259</v>
      </c>
      <c r="C17" s="130" t="s">
        <v>269</v>
      </c>
      <c r="D17" s="131" t="s">
        <v>90</v>
      </c>
      <c r="E17" s="103">
        <v>300000000</v>
      </c>
      <c r="F17" s="132" t="s">
        <v>52</v>
      </c>
      <c r="G17" s="73" t="s">
        <v>52</v>
      </c>
      <c r="H17" s="133">
        <v>42485</v>
      </c>
      <c r="I17" s="349">
        <v>42415</v>
      </c>
      <c r="J17" s="128">
        <v>42581</v>
      </c>
      <c r="K17" s="207"/>
      <c r="L17" s="18"/>
      <c r="M17" s="19" t="s">
        <v>790</v>
      </c>
      <c r="N17" s="398">
        <v>0</v>
      </c>
      <c r="O17" s="19" t="s">
        <v>786</v>
      </c>
      <c r="P17" s="18"/>
      <c r="Q17" s="18"/>
      <c r="R17" s="18"/>
      <c r="S17" s="18"/>
      <c r="T17" s="18"/>
      <c r="U17" s="18"/>
    </row>
    <row r="18" spans="2:21">
      <c r="B18" s="1060" t="s">
        <v>259</v>
      </c>
      <c r="C18" s="1066" t="s">
        <v>270</v>
      </c>
      <c r="D18" s="134" t="s">
        <v>90</v>
      </c>
      <c r="E18" s="109">
        <v>35000000</v>
      </c>
      <c r="F18" s="110" t="s">
        <v>52</v>
      </c>
      <c r="G18" s="111" t="s">
        <v>52</v>
      </c>
      <c r="H18" s="128">
        <v>42422</v>
      </c>
      <c r="I18" s="128">
        <v>42430</v>
      </c>
      <c r="J18" s="128">
        <v>42735</v>
      </c>
      <c r="K18" s="207" t="s">
        <v>16</v>
      </c>
      <c r="L18" s="18"/>
      <c r="M18" s="18" t="s">
        <v>511</v>
      </c>
      <c r="N18" s="398">
        <v>1</v>
      </c>
      <c r="O18" s="18"/>
      <c r="P18" s="18"/>
      <c r="Q18" s="18"/>
      <c r="R18" s="18"/>
      <c r="S18" s="18"/>
      <c r="T18" s="18"/>
      <c r="U18" s="18"/>
    </row>
    <row r="19" spans="2:21">
      <c r="B19" s="1061"/>
      <c r="C19" s="1067"/>
      <c r="D19" s="113" t="s">
        <v>262</v>
      </c>
      <c r="E19" s="103">
        <v>3000000</v>
      </c>
      <c r="F19" s="114" t="s">
        <v>52</v>
      </c>
      <c r="G19" s="73" t="s">
        <v>52</v>
      </c>
      <c r="H19" s="128">
        <v>42422</v>
      </c>
      <c r="I19" s="349">
        <v>42430</v>
      </c>
      <c r="J19" s="349">
        <v>42735</v>
      </c>
      <c r="K19" s="207" t="s">
        <v>52</v>
      </c>
      <c r="L19" s="18"/>
      <c r="M19" s="18" t="s">
        <v>512</v>
      </c>
      <c r="N19" s="18"/>
      <c r="O19" s="18"/>
      <c r="P19" s="18"/>
      <c r="Q19" s="18"/>
      <c r="R19" s="18"/>
      <c r="S19" s="18"/>
      <c r="T19" s="18"/>
      <c r="U19" s="18"/>
    </row>
    <row r="20" spans="2:21" ht="30">
      <c r="B20" s="1061"/>
      <c r="C20" s="1067"/>
      <c r="D20" s="113" t="s">
        <v>263</v>
      </c>
      <c r="E20" s="103">
        <v>3000000</v>
      </c>
      <c r="F20" s="114" t="s">
        <v>52</v>
      </c>
      <c r="G20" s="73" t="s">
        <v>52</v>
      </c>
      <c r="H20" s="128">
        <v>42422</v>
      </c>
      <c r="I20" s="128">
        <v>42430</v>
      </c>
      <c r="J20" s="128">
        <v>42735</v>
      </c>
      <c r="K20" s="207" t="s">
        <v>513</v>
      </c>
      <c r="L20" s="18"/>
      <c r="M20" s="94" t="s">
        <v>514</v>
      </c>
      <c r="N20" s="18"/>
      <c r="O20" s="18"/>
      <c r="P20" s="18"/>
      <c r="Q20" s="18"/>
      <c r="R20" s="18"/>
      <c r="S20" s="18"/>
      <c r="T20" s="18"/>
      <c r="U20" s="18"/>
    </row>
    <row r="21" spans="2:21">
      <c r="B21" s="1061"/>
      <c r="C21" s="1067"/>
      <c r="D21" s="113" t="s">
        <v>264</v>
      </c>
      <c r="E21" s="103">
        <v>4000000</v>
      </c>
      <c r="F21" s="114" t="s">
        <v>52</v>
      </c>
      <c r="G21" s="73" t="s">
        <v>52</v>
      </c>
      <c r="H21" s="128">
        <v>42422</v>
      </c>
      <c r="I21" s="128">
        <v>42430</v>
      </c>
      <c r="J21" s="128">
        <v>42735</v>
      </c>
      <c r="K21" s="207" t="s">
        <v>513</v>
      </c>
      <c r="L21" s="207"/>
      <c r="M21" s="18"/>
      <c r="N21" s="18"/>
      <c r="O21" s="18"/>
      <c r="P21" s="18"/>
      <c r="Q21" s="18"/>
      <c r="R21" s="18"/>
      <c r="S21" s="18"/>
      <c r="T21" s="18"/>
      <c r="U21" s="18"/>
    </row>
    <row r="22" spans="2:21">
      <c r="B22" s="1061"/>
      <c r="C22" s="1067"/>
      <c r="D22" s="113" t="s">
        <v>265</v>
      </c>
      <c r="E22" s="103">
        <v>2500000</v>
      </c>
      <c r="F22" s="114" t="s">
        <v>52</v>
      </c>
      <c r="G22" s="73" t="s">
        <v>52</v>
      </c>
      <c r="H22" s="128">
        <v>42422</v>
      </c>
      <c r="I22" s="128">
        <v>42430</v>
      </c>
      <c r="J22" s="128">
        <v>42735</v>
      </c>
      <c r="K22" s="207" t="s">
        <v>513</v>
      </c>
      <c r="L22" s="18"/>
      <c r="M22" s="18" t="s">
        <v>515</v>
      </c>
      <c r="N22" s="18"/>
      <c r="O22" s="18"/>
      <c r="P22" s="18"/>
      <c r="Q22" s="18"/>
      <c r="R22" s="18"/>
      <c r="S22" s="18"/>
      <c r="T22" s="18"/>
      <c r="U22" s="18"/>
    </row>
    <row r="23" spans="2:21" ht="15.75" thickBot="1">
      <c r="B23" s="1062"/>
      <c r="C23" s="1068"/>
      <c r="D23" s="117" t="s">
        <v>266</v>
      </c>
      <c r="E23" s="118">
        <v>1800000</v>
      </c>
      <c r="F23" s="119" t="s">
        <v>52</v>
      </c>
      <c r="G23" s="120" t="s">
        <v>52</v>
      </c>
      <c r="H23" s="128">
        <v>42422</v>
      </c>
      <c r="I23" s="128">
        <v>42430</v>
      </c>
      <c r="J23" s="128">
        <v>42735</v>
      </c>
      <c r="K23" s="207" t="s">
        <v>513</v>
      </c>
      <c r="L23" s="18"/>
      <c r="M23" s="18" t="s">
        <v>515</v>
      </c>
      <c r="N23" s="18"/>
      <c r="O23" s="18"/>
      <c r="P23" s="18"/>
      <c r="Q23" s="18"/>
      <c r="R23" s="18"/>
      <c r="S23" s="18"/>
      <c r="T23" s="18"/>
      <c r="U23" s="18"/>
    </row>
    <row r="24" spans="2:21" ht="75.75" thickBot="1">
      <c r="B24" s="1060" t="s">
        <v>259</v>
      </c>
      <c r="C24" s="1066" t="s">
        <v>271</v>
      </c>
      <c r="D24" s="134" t="s">
        <v>90</v>
      </c>
      <c r="E24" s="109">
        <v>25000000</v>
      </c>
      <c r="F24" s="110" t="s">
        <v>52</v>
      </c>
      <c r="G24" s="111" t="s">
        <v>52</v>
      </c>
      <c r="H24" s="112">
        <v>42422</v>
      </c>
      <c r="I24" s="347">
        <v>42430</v>
      </c>
      <c r="J24" s="349">
        <v>42735</v>
      </c>
      <c r="K24" s="207" t="s">
        <v>516</v>
      </c>
      <c r="L24" s="18"/>
      <c r="M24" s="19" t="s">
        <v>517</v>
      </c>
      <c r="N24" s="398">
        <v>1</v>
      </c>
      <c r="O24" s="18" t="s">
        <v>769</v>
      </c>
      <c r="P24" s="18"/>
      <c r="Q24" s="18"/>
      <c r="R24" s="18"/>
      <c r="S24" s="18"/>
      <c r="T24" s="18"/>
      <c r="U24" s="18"/>
    </row>
    <row r="25" spans="2:21" ht="15.75" thickBot="1">
      <c r="B25" s="1061"/>
      <c r="C25" s="1067"/>
      <c r="D25" s="113" t="s">
        <v>262</v>
      </c>
      <c r="E25" s="103">
        <v>2200000</v>
      </c>
      <c r="F25" s="114" t="s">
        <v>52</v>
      </c>
      <c r="G25" s="73" t="s">
        <v>52</v>
      </c>
      <c r="H25" s="128">
        <v>42422</v>
      </c>
      <c r="I25" s="112">
        <v>42430</v>
      </c>
      <c r="J25" s="128">
        <v>42735</v>
      </c>
      <c r="K25" s="207" t="s">
        <v>52</v>
      </c>
      <c r="L25" s="18"/>
      <c r="M25" s="18" t="s">
        <v>512</v>
      </c>
      <c r="N25" s="18"/>
      <c r="O25" s="18"/>
      <c r="P25" s="18"/>
      <c r="Q25" s="18"/>
      <c r="R25" s="18"/>
      <c r="S25" s="18"/>
      <c r="T25" s="18"/>
      <c r="U25" s="18"/>
    </row>
    <row r="26" spans="2:21" ht="15.75" thickBot="1">
      <c r="B26" s="1061"/>
      <c r="C26" s="1067"/>
      <c r="D26" s="113" t="s">
        <v>263</v>
      </c>
      <c r="E26" s="103">
        <v>2200000</v>
      </c>
      <c r="F26" s="114" t="s">
        <v>52</v>
      </c>
      <c r="G26" s="73" t="s">
        <v>52</v>
      </c>
      <c r="H26" s="128">
        <v>42422</v>
      </c>
      <c r="I26" s="112">
        <v>42430</v>
      </c>
      <c r="J26" s="128">
        <v>42735</v>
      </c>
      <c r="K26" s="207" t="s">
        <v>52</v>
      </c>
      <c r="L26" s="18"/>
      <c r="M26" s="18" t="s">
        <v>512</v>
      </c>
      <c r="N26" s="18"/>
      <c r="O26" s="18"/>
      <c r="P26" s="18"/>
      <c r="Q26" s="18"/>
      <c r="R26" s="18"/>
      <c r="S26" s="18"/>
      <c r="T26" s="18"/>
      <c r="U26" s="18"/>
    </row>
    <row r="27" spans="2:21" ht="30.75" thickBot="1">
      <c r="B27" s="1061"/>
      <c r="C27" s="1067"/>
      <c r="D27" s="113" t="s">
        <v>264</v>
      </c>
      <c r="E27" s="103">
        <v>2200000</v>
      </c>
      <c r="F27" s="114" t="s">
        <v>52</v>
      </c>
      <c r="G27" s="73" t="s">
        <v>52</v>
      </c>
      <c r="H27" s="128">
        <v>42422</v>
      </c>
      <c r="I27" s="112">
        <v>42430</v>
      </c>
      <c r="J27" s="128">
        <v>42735</v>
      </c>
      <c r="K27" s="207" t="s">
        <v>16</v>
      </c>
      <c r="L27" s="18"/>
      <c r="M27" s="94" t="s">
        <v>514</v>
      </c>
      <c r="N27" s="18"/>
      <c r="O27" s="18"/>
      <c r="P27" s="18"/>
      <c r="Q27" s="18"/>
      <c r="R27" s="18"/>
      <c r="S27" s="18"/>
      <c r="T27" s="18"/>
      <c r="U27" s="18"/>
    </row>
    <row r="28" spans="2:21" ht="24" customHeight="1" thickBot="1">
      <c r="B28" s="1061"/>
      <c r="C28" s="1067"/>
      <c r="D28" s="113" t="s">
        <v>265</v>
      </c>
      <c r="E28" s="103">
        <v>2200000</v>
      </c>
      <c r="F28" s="114" t="s">
        <v>52</v>
      </c>
      <c r="G28" s="73" t="s">
        <v>52</v>
      </c>
      <c r="H28" s="128">
        <v>42422</v>
      </c>
      <c r="I28" s="112">
        <v>42430</v>
      </c>
      <c r="J28" s="128">
        <v>42735</v>
      </c>
      <c r="K28" s="207" t="s">
        <v>16</v>
      </c>
      <c r="L28" s="18"/>
      <c r="M28" s="19" t="s">
        <v>518</v>
      </c>
      <c r="N28" s="18"/>
      <c r="O28" s="18"/>
      <c r="P28" s="18"/>
      <c r="Q28" s="18"/>
      <c r="R28" s="18"/>
      <c r="S28" s="18"/>
      <c r="T28" s="18"/>
      <c r="U28" s="18"/>
    </row>
    <row r="29" spans="2:21" ht="15.75" thickBot="1">
      <c r="B29" s="1062"/>
      <c r="C29" s="1068"/>
      <c r="D29" s="117" t="s">
        <v>266</v>
      </c>
      <c r="E29" s="118">
        <v>2200000</v>
      </c>
      <c r="F29" s="119" t="s">
        <v>52</v>
      </c>
      <c r="G29" s="120" t="s">
        <v>52</v>
      </c>
      <c r="H29" s="128">
        <v>42422</v>
      </c>
      <c r="I29" s="112">
        <v>42430</v>
      </c>
      <c r="J29" s="128">
        <v>42735</v>
      </c>
      <c r="K29" s="207" t="s">
        <v>52</v>
      </c>
      <c r="L29" s="18"/>
      <c r="M29" s="18" t="s">
        <v>512</v>
      </c>
      <c r="N29" s="18"/>
      <c r="O29" s="18"/>
      <c r="P29" s="18"/>
      <c r="Q29" s="18"/>
      <c r="R29" s="18"/>
      <c r="S29" s="18"/>
      <c r="T29" s="18"/>
      <c r="U29" s="18"/>
    </row>
    <row r="30" spans="2:21" ht="48.75" thickBot="1">
      <c r="B30" s="75" t="s">
        <v>259</v>
      </c>
      <c r="C30" s="104" t="s">
        <v>272</v>
      </c>
      <c r="D30" s="135" t="s">
        <v>90</v>
      </c>
      <c r="E30" s="105">
        <v>25000000</v>
      </c>
      <c r="F30" s="136" t="s">
        <v>52</v>
      </c>
      <c r="G30" s="78" t="s">
        <v>52</v>
      </c>
      <c r="H30" s="137">
        <v>42401</v>
      </c>
      <c r="I30" s="112">
        <v>42430</v>
      </c>
      <c r="J30" s="128">
        <v>42551</v>
      </c>
      <c r="K30" s="207" t="s">
        <v>16</v>
      </c>
      <c r="L30" s="18"/>
      <c r="M30" s="94" t="s">
        <v>514</v>
      </c>
      <c r="N30" s="398">
        <v>0</v>
      </c>
      <c r="O30" s="18"/>
      <c r="P30" s="18"/>
      <c r="Q30" s="18"/>
      <c r="R30" s="18"/>
      <c r="S30" s="18"/>
      <c r="T30" s="18"/>
      <c r="U30" s="18"/>
    </row>
    <row r="31" spans="2:21" ht="30.75" thickBot="1">
      <c r="B31" s="75" t="s">
        <v>259</v>
      </c>
      <c r="C31" s="104" t="s">
        <v>273</v>
      </c>
      <c r="D31" s="135" t="s">
        <v>90</v>
      </c>
      <c r="E31" s="105">
        <v>16900000</v>
      </c>
      <c r="F31" s="136" t="s">
        <v>52</v>
      </c>
      <c r="G31" s="78" t="s">
        <v>52</v>
      </c>
      <c r="H31" s="137">
        <v>42401</v>
      </c>
      <c r="I31" s="112">
        <v>42430</v>
      </c>
      <c r="J31" s="128">
        <v>42551</v>
      </c>
      <c r="K31" s="207" t="s">
        <v>16</v>
      </c>
      <c r="L31" s="18"/>
      <c r="M31" s="94" t="s">
        <v>514</v>
      </c>
      <c r="N31" s="398">
        <v>0</v>
      </c>
      <c r="O31" s="18"/>
      <c r="P31" s="18"/>
      <c r="Q31" s="18"/>
      <c r="R31" s="18"/>
      <c r="S31" s="18"/>
      <c r="T31" s="18"/>
      <c r="U31" s="18"/>
    </row>
    <row r="32" spans="2:21" ht="36.75" thickBot="1">
      <c r="B32" s="75" t="s">
        <v>259</v>
      </c>
      <c r="C32" s="104" t="s">
        <v>274</v>
      </c>
      <c r="D32" s="135" t="s">
        <v>90</v>
      </c>
      <c r="E32" s="105">
        <v>4800000</v>
      </c>
      <c r="F32" s="136" t="s">
        <v>52</v>
      </c>
      <c r="G32" s="78" t="s">
        <v>52</v>
      </c>
      <c r="H32" s="137">
        <v>42647</v>
      </c>
      <c r="I32" s="112">
        <v>42430</v>
      </c>
      <c r="J32" s="128">
        <v>42551</v>
      </c>
      <c r="K32" s="207" t="s">
        <v>16</v>
      </c>
      <c r="L32" s="18"/>
      <c r="M32" s="94" t="s">
        <v>514</v>
      </c>
      <c r="N32" s="398">
        <v>0</v>
      </c>
      <c r="O32" s="18"/>
      <c r="P32" s="18"/>
      <c r="Q32" s="18"/>
      <c r="R32" s="18"/>
      <c r="S32" s="18"/>
      <c r="T32" s="18"/>
      <c r="U32" s="18"/>
    </row>
    <row r="33" spans="2:21" ht="38.25" customHeight="1" thickBot="1">
      <c r="B33" s="75" t="s">
        <v>259</v>
      </c>
      <c r="C33" s="104" t="s">
        <v>275</v>
      </c>
      <c r="D33" s="135" t="s">
        <v>90</v>
      </c>
      <c r="E33" s="105">
        <v>20000000</v>
      </c>
      <c r="F33" s="136" t="s">
        <v>52</v>
      </c>
      <c r="G33" s="78" t="s">
        <v>52</v>
      </c>
      <c r="H33" s="1058" t="s">
        <v>276</v>
      </c>
      <c r="I33" s="1059"/>
      <c r="J33" s="1059"/>
      <c r="K33" s="207" t="s">
        <v>52</v>
      </c>
      <c r="L33" s="18"/>
      <c r="M33" s="18" t="s">
        <v>510</v>
      </c>
      <c r="N33" s="350"/>
      <c r="O33" s="18" t="s">
        <v>769</v>
      </c>
      <c r="P33" s="18"/>
      <c r="Q33" s="18"/>
      <c r="R33" s="18"/>
      <c r="S33" s="18"/>
      <c r="T33" s="18"/>
      <c r="U33" s="18"/>
    </row>
    <row r="34" spans="2:21">
      <c r="B34" s="123"/>
      <c r="C34" s="124"/>
      <c r="D34" s="125"/>
      <c r="E34" s="138">
        <f>SUM(E8:E33)</f>
        <v>937000000</v>
      </c>
      <c r="F34" s="127"/>
      <c r="G34" s="34"/>
      <c r="H34" s="32"/>
      <c r="I34" s="32"/>
      <c r="J34" s="32"/>
      <c r="K34" s="18"/>
      <c r="L34" s="18"/>
      <c r="M34" s="18"/>
      <c r="N34" s="18"/>
      <c r="O34" s="18"/>
      <c r="P34" s="18"/>
      <c r="Q34" s="18"/>
      <c r="R34" s="18"/>
      <c r="S34" s="18"/>
      <c r="T34" s="18"/>
      <c r="U34" s="18"/>
    </row>
    <row r="35" spans="2:21">
      <c r="B35" s="13" t="s">
        <v>144</v>
      </c>
      <c r="N35" s="351">
        <v>0.22</v>
      </c>
    </row>
    <row r="37" spans="2:21">
      <c r="B37" s="13" t="s">
        <v>1226</v>
      </c>
      <c r="C37" s="623" t="s">
        <v>1224</v>
      </c>
      <c r="D37" s="13" t="s">
        <v>90</v>
      </c>
      <c r="E37" s="13">
        <v>150000000</v>
      </c>
      <c r="F37" s="80" t="s">
        <v>52</v>
      </c>
      <c r="G37" s="13" t="s">
        <v>52</v>
      </c>
      <c r="H37" s="13">
        <v>42566</v>
      </c>
      <c r="I37" s="13">
        <v>42611</v>
      </c>
      <c r="J37" s="13">
        <v>42735</v>
      </c>
      <c r="O37" s="13" t="s">
        <v>1206</v>
      </c>
    </row>
    <row r="38" spans="2:21">
      <c r="C38" s="623" t="s">
        <v>1225</v>
      </c>
      <c r="D38" s="13" t="s">
        <v>90</v>
      </c>
      <c r="E38" s="13">
        <v>99000000</v>
      </c>
      <c r="F38" s="80" t="s">
        <v>52</v>
      </c>
      <c r="G38" s="13" t="s">
        <v>52</v>
      </c>
      <c r="H38" s="13">
        <v>42632</v>
      </c>
      <c r="I38" s="13">
        <v>42661</v>
      </c>
      <c r="J38" s="13">
        <v>42735</v>
      </c>
      <c r="O38" s="13" t="s">
        <v>1207</v>
      </c>
    </row>
  </sheetData>
  <dataConsolidate/>
  <mergeCells count="17">
    <mergeCell ref="H33:J33"/>
    <mergeCell ref="B9:B14"/>
    <mergeCell ref="C9:C14"/>
    <mergeCell ref="B18:B23"/>
    <mergeCell ref="C18:C23"/>
    <mergeCell ref="B24:B29"/>
    <mergeCell ref="C24:C29"/>
    <mergeCell ref="P4:T5"/>
    <mergeCell ref="B2:J2"/>
    <mergeCell ref="B4:B6"/>
    <mergeCell ref="C4:C6"/>
    <mergeCell ref="D4:D6"/>
    <mergeCell ref="E4:E6"/>
    <mergeCell ref="F4:F5"/>
    <mergeCell ref="G4:G5"/>
    <mergeCell ref="H4:J5"/>
    <mergeCell ref="K4:O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[13]Hoja2!#REF!</xm:f>
          </x14:formula1>
          <xm:sqref>B15:B18 B24 B30:B34 G9:G34 F7:G8 B7:B9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O173"/>
  <sheetViews>
    <sheetView topLeftCell="D1" zoomScale="80" zoomScaleNormal="80" workbookViewId="0">
      <pane ySplit="6" topLeftCell="A160" activePane="bottomLeft" state="frozen"/>
      <selection activeCell="K16" sqref="K16"/>
      <selection pane="bottomLeft" activeCell="C13" sqref="C13"/>
    </sheetView>
  </sheetViews>
  <sheetFormatPr baseColWidth="10" defaultColWidth="11.5703125" defaultRowHeight="15"/>
  <cols>
    <col min="1" max="1" width="1.7109375" style="13" customWidth="1"/>
    <col min="2" max="2" width="68.42578125" style="13" customWidth="1"/>
    <col min="3" max="3" width="48.7109375" style="13" customWidth="1"/>
    <col min="4" max="4" width="22.85546875" style="80" bestFit="1" customWidth="1"/>
    <col min="5" max="5" width="31.42578125" style="725" customWidth="1"/>
    <col min="6" max="6" width="40.140625" style="80" customWidth="1"/>
    <col min="7" max="8" width="27.28515625" style="80" customWidth="1"/>
    <col min="9" max="9" width="20.7109375" style="80" customWidth="1"/>
    <col min="10" max="10" width="22.42578125" style="80" customWidth="1"/>
    <col min="11" max="11" width="21.28515625" style="80" customWidth="1"/>
    <col min="12" max="12" width="16" style="80" customWidth="1"/>
    <col min="13" max="13" width="60" style="80" customWidth="1"/>
    <col min="14" max="14" width="18.140625" style="724" customWidth="1"/>
    <col min="15" max="15" width="22.85546875" style="13" customWidth="1"/>
    <col min="16" max="256" width="11.5703125" style="13"/>
    <col min="257" max="257" width="1.7109375" style="13" customWidth="1"/>
    <col min="258" max="258" width="68.42578125" style="13" customWidth="1"/>
    <col min="259" max="259" width="48.7109375" style="13" customWidth="1"/>
    <col min="260" max="260" width="22.85546875" style="13" bestFit="1" customWidth="1"/>
    <col min="261" max="261" width="31.42578125" style="13" customWidth="1"/>
    <col min="262" max="262" width="40.140625" style="13" customWidth="1"/>
    <col min="263" max="264" width="27.28515625" style="13" customWidth="1"/>
    <col min="265" max="265" width="20.7109375" style="13" customWidth="1"/>
    <col min="266" max="266" width="22.42578125" style="13" customWidth="1"/>
    <col min="267" max="267" width="21.28515625" style="13" customWidth="1"/>
    <col min="268" max="268" width="16" style="13" customWidth="1"/>
    <col min="269" max="269" width="60" style="13" customWidth="1"/>
    <col min="270" max="270" width="18.140625" style="13" customWidth="1"/>
    <col min="271" max="271" width="22.85546875" style="13" customWidth="1"/>
    <col min="272" max="512" width="11.5703125" style="13"/>
    <col min="513" max="513" width="1.7109375" style="13" customWidth="1"/>
    <col min="514" max="514" width="68.42578125" style="13" customWidth="1"/>
    <col min="515" max="515" width="48.7109375" style="13" customWidth="1"/>
    <col min="516" max="516" width="22.85546875" style="13" bestFit="1" customWidth="1"/>
    <col min="517" max="517" width="31.42578125" style="13" customWidth="1"/>
    <col min="518" max="518" width="40.140625" style="13" customWidth="1"/>
    <col min="519" max="520" width="27.28515625" style="13" customWidth="1"/>
    <col min="521" max="521" width="20.7109375" style="13" customWidth="1"/>
    <col min="522" max="522" width="22.42578125" style="13" customWidth="1"/>
    <col min="523" max="523" width="21.28515625" style="13" customWidth="1"/>
    <col min="524" max="524" width="16" style="13" customWidth="1"/>
    <col min="525" max="525" width="60" style="13" customWidth="1"/>
    <col min="526" max="526" width="18.140625" style="13" customWidth="1"/>
    <col min="527" max="527" width="22.85546875" style="13" customWidth="1"/>
    <col min="528" max="768" width="11.5703125" style="13"/>
    <col min="769" max="769" width="1.7109375" style="13" customWidth="1"/>
    <col min="770" max="770" width="68.42578125" style="13" customWidth="1"/>
    <col min="771" max="771" width="48.7109375" style="13" customWidth="1"/>
    <col min="772" max="772" width="22.85546875" style="13" bestFit="1" customWidth="1"/>
    <col min="773" max="773" width="31.42578125" style="13" customWidth="1"/>
    <col min="774" max="774" width="40.140625" style="13" customWidth="1"/>
    <col min="775" max="776" width="27.28515625" style="13" customWidth="1"/>
    <col min="777" max="777" width="20.7109375" style="13" customWidth="1"/>
    <col min="778" max="778" width="22.42578125" style="13" customWidth="1"/>
    <col min="779" max="779" width="21.28515625" style="13" customWidth="1"/>
    <col min="780" max="780" width="16" style="13" customWidth="1"/>
    <col min="781" max="781" width="60" style="13" customWidth="1"/>
    <col min="782" max="782" width="18.140625" style="13" customWidth="1"/>
    <col min="783" max="783" width="22.85546875" style="13" customWidth="1"/>
    <col min="784" max="1024" width="11.5703125" style="13"/>
    <col min="1025" max="1025" width="1.7109375" style="13" customWidth="1"/>
    <col min="1026" max="1026" width="68.42578125" style="13" customWidth="1"/>
    <col min="1027" max="1027" width="48.7109375" style="13" customWidth="1"/>
    <col min="1028" max="1028" width="22.85546875" style="13" bestFit="1" customWidth="1"/>
    <col min="1029" max="1029" width="31.42578125" style="13" customWidth="1"/>
    <col min="1030" max="1030" width="40.140625" style="13" customWidth="1"/>
    <col min="1031" max="1032" width="27.28515625" style="13" customWidth="1"/>
    <col min="1033" max="1033" width="20.7109375" style="13" customWidth="1"/>
    <col min="1034" max="1034" width="22.42578125" style="13" customWidth="1"/>
    <col min="1035" max="1035" width="21.28515625" style="13" customWidth="1"/>
    <col min="1036" max="1036" width="16" style="13" customWidth="1"/>
    <col min="1037" max="1037" width="60" style="13" customWidth="1"/>
    <col min="1038" max="1038" width="18.140625" style="13" customWidth="1"/>
    <col min="1039" max="1039" width="22.85546875" style="13" customWidth="1"/>
    <col min="1040" max="1280" width="11.5703125" style="13"/>
    <col min="1281" max="1281" width="1.7109375" style="13" customWidth="1"/>
    <col min="1282" max="1282" width="68.42578125" style="13" customWidth="1"/>
    <col min="1283" max="1283" width="48.7109375" style="13" customWidth="1"/>
    <col min="1284" max="1284" width="22.85546875" style="13" bestFit="1" customWidth="1"/>
    <col min="1285" max="1285" width="31.42578125" style="13" customWidth="1"/>
    <col min="1286" max="1286" width="40.140625" style="13" customWidth="1"/>
    <col min="1287" max="1288" width="27.28515625" style="13" customWidth="1"/>
    <col min="1289" max="1289" width="20.7109375" style="13" customWidth="1"/>
    <col min="1290" max="1290" width="22.42578125" style="13" customWidth="1"/>
    <col min="1291" max="1291" width="21.28515625" style="13" customWidth="1"/>
    <col min="1292" max="1292" width="16" style="13" customWidth="1"/>
    <col min="1293" max="1293" width="60" style="13" customWidth="1"/>
    <col min="1294" max="1294" width="18.140625" style="13" customWidth="1"/>
    <col min="1295" max="1295" width="22.85546875" style="13" customWidth="1"/>
    <col min="1296" max="1536" width="11.5703125" style="13"/>
    <col min="1537" max="1537" width="1.7109375" style="13" customWidth="1"/>
    <col min="1538" max="1538" width="68.42578125" style="13" customWidth="1"/>
    <col min="1539" max="1539" width="48.7109375" style="13" customWidth="1"/>
    <col min="1540" max="1540" width="22.85546875" style="13" bestFit="1" customWidth="1"/>
    <col min="1541" max="1541" width="31.42578125" style="13" customWidth="1"/>
    <col min="1542" max="1542" width="40.140625" style="13" customWidth="1"/>
    <col min="1543" max="1544" width="27.28515625" style="13" customWidth="1"/>
    <col min="1545" max="1545" width="20.7109375" style="13" customWidth="1"/>
    <col min="1546" max="1546" width="22.42578125" style="13" customWidth="1"/>
    <col min="1547" max="1547" width="21.28515625" style="13" customWidth="1"/>
    <col min="1548" max="1548" width="16" style="13" customWidth="1"/>
    <col min="1549" max="1549" width="60" style="13" customWidth="1"/>
    <col min="1550" max="1550" width="18.140625" style="13" customWidth="1"/>
    <col min="1551" max="1551" width="22.85546875" style="13" customWidth="1"/>
    <col min="1552" max="1792" width="11.5703125" style="13"/>
    <col min="1793" max="1793" width="1.7109375" style="13" customWidth="1"/>
    <col min="1794" max="1794" width="68.42578125" style="13" customWidth="1"/>
    <col min="1795" max="1795" width="48.7109375" style="13" customWidth="1"/>
    <col min="1796" max="1796" width="22.85546875" style="13" bestFit="1" customWidth="1"/>
    <col min="1797" max="1797" width="31.42578125" style="13" customWidth="1"/>
    <col min="1798" max="1798" width="40.140625" style="13" customWidth="1"/>
    <col min="1799" max="1800" width="27.28515625" style="13" customWidth="1"/>
    <col min="1801" max="1801" width="20.7109375" style="13" customWidth="1"/>
    <col min="1802" max="1802" width="22.42578125" style="13" customWidth="1"/>
    <col min="1803" max="1803" width="21.28515625" style="13" customWidth="1"/>
    <col min="1804" max="1804" width="16" style="13" customWidth="1"/>
    <col min="1805" max="1805" width="60" style="13" customWidth="1"/>
    <col min="1806" max="1806" width="18.140625" style="13" customWidth="1"/>
    <col min="1807" max="1807" width="22.85546875" style="13" customWidth="1"/>
    <col min="1808" max="2048" width="11.5703125" style="13"/>
    <col min="2049" max="2049" width="1.7109375" style="13" customWidth="1"/>
    <col min="2050" max="2050" width="68.42578125" style="13" customWidth="1"/>
    <col min="2051" max="2051" width="48.7109375" style="13" customWidth="1"/>
    <col min="2052" max="2052" width="22.85546875" style="13" bestFit="1" customWidth="1"/>
    <col min="2053" max="2053" width="31.42578125" style="13" customWidth="1"/>
    <col min="2054" max="2054" width="40.140625" style="13" customWidth="1"/>
    <col min="2055" max="2056" width="27.28515625" style="13" customWidth="1"/>
    <col min="2057" max="2057" width="20.7109375" style="13" customWidth="1"/>
    <col min="2058" max="2058" width="22.42578125" style="13" customWidth="1"/>
    <col min="2059" max="2059" width="21.28515625" style="13" customWidth="1"/>
    <col min="2060" max="2060" width="16" style="13" customWidth="1"/>
    <col min="2061" max="2061" width="60" style="13" customWidth="1"/>
    <col min="2062" max="2062" width="18.140625" style="13" customWidth="1"/>
    <col min="2063" max="2063" width="22.85546875" style="13" customWidth="1"/>
    <col min="2064" max="2304" width="11.5703125" style="13"/>
    <col min="2305" max="2305" width="1.7109375" style="13" customWidth="1"/>
    <col min="2306" max="2306" width="68.42578125" style="13" customWidth="1"/>
    <col min="2307" max="2307" width="48.7109375" style="13" customWidth="1"/>
    <col min="2308" max="2308" width="22.85546875" style="13" bestFit="1" customWidth="1"/>
    <col min="2309" max="2309" width="31.42578125" style="13" customWidth="1"/>
    <col min="2310" max="2310" width="40.140625" style="13" customWidth="1"/>
    <col min="2311" max="2312" width="27.28515625" style="13" customWidth="1"/>
    <col min="2313" max="2313" width="20.7109375" style="13" customWidth="1"/>
    <col min="2314" max="2314" width="22.42578125" style="13" customWidth="1"/>
    <col min="2315" max="2315" width="21.28515625" style="13" customWidth="1"/>
    <col min="2316" max="2316" width="16" style="13" customWidth="1"/>
    <col min="2317" max="2317" width="60" style="13" customWidth="1"/>
    <col min="2318" max="2318" width="18.140625" style="13" customWidth="1"/>
    <col min="2319" max="2319" width="22.85546875" style="13" customWidth="1"/>
    <col min="2320" max="2560" width="11.5703125" style="13"/>
    <col min="2561" max="2561" width="1.7109375" style="13" customWidth="1"/>
    <col min="2562" max="2562" width="68.42578125" style="13" customWidth="1"/>
    <col min="2563" max="2563" width="48.7109375" style="13" customWidth="1"/>
    <col min="2564" max="2564" width="22.85546875" style="13" bestFit="1" customWidth="1"/>
    <col min="2565" max="2565" width="31.42578125" style="13" customWidth="1"/>
    <col min="2566" max="2566" width="40.140625" style="13" customWidth="1"/>
    <col min="2567" max="2568" width="27.28515625" style="13" customWidth="1"/>
    <col min="2569" max="2569" width="20.7109375" style="13" customWidth="1"/>
    <col min="2570" max="2570" width="22.42578125" style="13" customWidth="1"/>
    <col min="2571" max="2571" width="21.28515625" style="13" customWidth="1"/>
    <col min="2572" max="2572" width="16" style="13" customWidth="1"/>
    <col min="2573" max="2573" width="60" style="13" customWidth="1"/>
    <col min="2574" max="2574" width="18.140625" style="13" customWidth="1"/>
    <col min="2575" max="2575" width="22.85546875" style="13" customWidth="1"/>
    <col min="2576" max="2816" width="11.5703125" style="13"/>
    <col min="2817" max="2817" width="1.7109375" style="13" customWidth="1"/>
    <col min="2818" max="2818" width="68.42578125" style="13" customWidth="1"/>
    <col min="2819" max="2819" width="48.7109375" style="13" customWidth="1"/>
    <col min="2820" max="2820" width="22.85546875" style="13" bestFit="1" customWidth="1"/>
    <col min="2821" max="2821" width="31.42578125" style="13" customWidth="1"/>
    <col min="2822" max="2822" width="40.140625" style="13" customWidth="1"/>
    <col min="2823" max="2824" width="27.28515625" style="13" customWidth="1"/>
    <col min="2825" max="2825" width="20.7109375" style="13" customWidth="1"/>
    <col min="2826" max="2826" width="22.42578125" style="13" customWidth="1"/>
    <col min="2827" max="2827" width="21.28515625" style="13" customWidth="1"/>
    <col min="2828" max="2828" width="16" style="13" customWidth="1"/>
    <col min="2829" max="2829" width="60" style="13" customWidth="1"/>
    <col min="2830" max="2830" width="18.140625" style="13" customWidth="1"/>
    <col min="2831" max="2831" width="22.85546875" style="13" customWidth="1"/>
    <col min="2832" max="3072" width="11.5703125" style="13"/>
    <col min="3073" max="3073" width="1.7109375" style="13" customWidth="1"/>
    <col min="3074" max="3074" width="68.42578125" style="13" customWidth="1"/>
    <col min="3075" max="3075" width="48.7109375" style="13" customWidth="1"/>
    <col min="3076" max="3076" width="22.85546875" style="13" bestFit="1" customWidth="1"/>
    <col min="3077" max="3077" width="31.42578125" style="13" customWidth="1"/>
    <col min="3078" max="3078" width="40.140625" style="13" customWidth="1"/>
    <col min="3079" max="3080" width="27.28515625" style="13" customWidth="1"/>
    <col min="3081" max="3081" width="20.7109375" style="13" customWidth="1"/>
    <col min="3082" max="3082" width="22.42578125" style="13" customWidth="1"/>
    <col min="3083" max="3083" width="21.28515625" style="13" customWidth="1"/>
    <col min="3084" max="3084" width="16" style="13" customWidth="1"/>
    <col min="3085" max="3085" width="60" style="13" customWidth="1"/>
    <col min="3086" max="3086" width="18.140625" style="13" customWidth="1"/>
    <col min="3087" max="3087" width="22.85546875" style="13" customWidth="1"/>
    <col min="3088" max="3328" width="11.5703125" style="13"/>
    <col min="3329" max="3329" width="1.7109375" style="13" customWidth="1"/>
    <col min="3330" max="3330" width="68.42578125" style="13" customWidth="1"/>
    <col min="3331" max="3331" width="48.7109375" style="13" customWidth="1"/>
    <col min="3332" max="3332" width="22.85546875" style="13" bestFit="1" customWidth="1"/>
    <col min="3333" max="3333" width="31.42578125" style="13" customWidth="1"/>
    <col min="3334" max="3334" width="40.140625" style="13" customWidth="1"/>
    <col min="3335" max="3336" width="27.28515625" style="13" customWidth="1"/>
    <col min="3337" max="3337" width="20.7109375" style="13" customWidth="1"/>
    <col min="3338" max="3338" width="22.42578125" style="13" customWidth="1"/>
    <col min="3339" max="3339" width="21.28515625" style="13" customWidth="1"/>
    <col min="3340" max="3340" width="16" style="13" customWidth="1"/>
    <col min="3341" max="3341" width="60" style="13" customWidth="1"/>
    <col min="3342" max="3342" width="18.140625" style="13" customWidth="1"/>
    <col min="3343" max="3343" width="22.85546875" style="13" customWidth="1"/>
    <col min="3344" max="3584" width="11.5703125" style="13"/>
    <col min="3585" max="3585" width="1.7109375" style="13" customWidth="1"/>
    <col min="3586" max="3586" width="68.42578125" style="13" customWidth="1"/>
    <col min="3587" max="3587" width="48.7109375" style="13" customWidth="1"/>
    <col min="3588" max="3588" width="22.85546875" style="13" bestFit="1" customWidth="1"/>
    <col min="3589" max="3589" width="31.42578125" style="13" customWidth="1"/>
    <col min="3590" max="3590" width="40.140625" style="13" customWidth="1"/>
    <col min="3591" max="3592" width="27.28515625" style="13" customWidth="1"/>
    <col min="3593" max="3593" width="20.7109375" style="13" customWidth="1"/>
    <col min="3594" max="3594" width="22.42578125" style="13" customWidth="1"/>
    <col min="3595" max="3595" width="21.28515625" style="13" customWidth="1"/>
    <col min="3596" max="3596" width="16" style="13" customWidth="1"/>
    <col min="3597" max="3597" width="60" style="13" customWidth="1"/>
    <col min="3598" max="3598" width="18.140625" style="13" customWidth="1"/>
    <col min="3599" max="3599" width="22.85546875" style="13" customWidth="1"/>
    <col min="3600" max="3840" width="11.5703125" style="13"/>
    <col min="3841" max="3841" width="1.7109375" style="13" customWidth="1"/>
    <col min="3842" max="3842" width="68.42578125" style="13" customWidth="1"/>
    <col min="3843" max="3843" width="48.7109375" style="13" customWidth="1"/>
    <col min="3844" max="3844" width="22.85546875" style="13" bestFit="1" customWidth="1"/>
    <col min="3845" max="3845" width="31.42578125" style="13" customWidth="1"/>
    <col min="3846" max="3846" width="40.140625" style="13" customWidth="1"/>
    <col min="3847" max="3848" width="27.28515625" style="13" customWidth="1"/>
    <col min="3849" max="3849" width="20.7109375" style="13" customWidth="1"/>
    <col min="3850" max="3850" width="22.42578125" style="13" customWidth="1"/>
    <col min="3851" max="3851" width="21.28515625" style="13" customWidth="1"/>
    <col min="3852" max="3852" width="16" style="13" customWidth="1"/>
    <col min="3853" max="3853" width="60" style="13" customWidth="1"/>
    <col min="3854" max="3854" width="18.140625" style="13" customWidth="1"/>
    <col min="3855" max="3855" width="22.85546875" style="13" customWidth="1"/>
    <col min="3856" max="4096" width="11.5703125" style="13"/>
    <col min="4097" max="4097" width="1.7109375" style="13" customWidth="1"/>
    <col min="4098" max="4098" width="68.42578125" style="13" customWidth="1"/>
    <col min="4099" max="4099" width="48.7109375" style="13" customWidth="1"/>
    <col min="4100" max="4100" width="22.85546875" style="13" bestFit="1" customWidth="1"/>
    <col min="4101" max="4101" width="31.42578125" style="13" customWidth="1"/>
    <col min="4102" max="4102" width="40.140625" style="13" customWidth="1"/>
    <col min="4103" max="4104" width="27.28515625" style="13" customWidth="1"/>
    <col min="4105" max="4105" width="20.7109375" style="13" customWidth="1"/>
    <col min="4106" max="4106" width="22.42578125" style="13" customWidth="1"/>
    <col min="4107" max="4107" width="21.28515625" style="13" customWidth="1"/>
    <col min="4108" max="4108" width="16" style="13" customWidth="1"/>
    <col min="4109" max="4109" width="60" style="13" customWidth="1"/>
    <col min="4110" max="4110" width="18.140625" style="13" customWidth="1"/>
    <col min="4111" max="4111" width="22.85546875" style="13" customWidth="1"/>
    <col min="4112" max="4352" width="11.5703125" style="13"/>
    <col min="4353" max="4353" width="1.7109375" style="13" customWidth="1"/>
    <col min="4354" max="4354" width="68.42578125" style="13" customWidth="1"/>
    <col min="4355" max="4355" width="48.7109375" style="13" customWidth="1"/>
    <col min="4356" max="4356" width="22.85546875" style="13" bestFit="1" customWidth="1"/>
    <col min="4357" max="4357" width="31.42578125" style="13" customWidth="1"/>
    <col min="4358" max="4358" width="40.140625" style="13" customWidth="1"/>
    <col min="4359" max="4360" width="27.28515625" style="13" customWidth="1"/>
    <col min="4361" max="4361" width="20.7109375" style="13" customWidth="1"/>
    <col min="4362" max="4362" width="22.42578125" style="13" customWidth="1"/>
    <col min="4363" max="4363" width="21.28515625" style="13" customWidth="1"/>
    <col min="4364" max="4364" width="16" style="13" customWidth="1"/>
    <col min="4365" max="4365" width="60" style="13" customWidth="1"/>
    <col min="4366" max="4366" width="18.140625" style="13" customWidth="1"/>
    <col min="4367" max="4367" width="22.85546875" style="13" customWidth="1"/>
    <col min="4368" max="4608" width="11.5703125" style="13"/>
    <col min="4609" max="4609" width="1.7109375" style="13" customWidth="1"/>
    <col min="4610" max="4610" width="68.42578125" style="13" customWidth="1"/>
    <col min="4611" max="4611" width="48.7109375" style="13" customWidth="1"/>
    <col min="4612" max="4612" width="22.85546875" style="13" bestFit="1" customWidth="1"/>
    <col min="4613" max="4613" width="31.42578125" style="13" customWidth="1"/>
    <col min="4614" max="4614" width="40.140625" style="13" customWidth="1"/>
    <col min="4615" max="4616" width="27.28515625" style="13" customWidth="1"/>
    <col min="4617" max="4617" width="20.7109375" style="13" customWidth="1"/>
    <col min="4618" max="4618" width="22.42578125" style="13" customWidth="1"/>
    <col min="4619" max="4619" width="21.28515625" style="13" customWidth="1"/>
    <col min="4620" max="4620" width="16" style="13" customWidth="1"/>
    <col min="4621" max="4621" width="60" style="13" customWidth="1"/>
    <col min="4622" max="4622" width="18.140625" style="13" customWidth="1"/>
    <col min="4623" max="4623" width="22.85546875" style="13" customWidth="1"/>
    <col min="4624" max="4864" width="11.5703125" style="13"/>
    <col min="4865" max="4865" width="1.7109375" style="13" customWidth="1"/>
    <col min="4866" max="4866" width="68.42578125" style="13" customWidth="1"/>
    <col min="4867" max="4867" width="48.7109375" style="13" customWidth="1"/>
    <col min="4868" max="4868" width="22.85546875" style="13" bestFit="1" customWidth="1"/>
    <col min="4869" max="4869" width="31.42578125" style="13" customWidth="1"/>
    <col min="4870" max="4870" width="40.140625" style="13" customWidth="1"/>
    <col min="4871" max="4872" width="27.28515625" style="13" customWidth="1"/>
    <col min="4873" max="4873" width="20.7109375" style="13" customWidth="1"/>
    <col min="4874" max="4874" width="22.42578125" style="13" customWidth="1"/>
    <col min="4875" max="4875" width="21.28515625" style="13" customWidth="1"/>
    <col min="4876" max="4876" width="16" style="13" customWidth="1"/>
    <col min="4877" max="4877" width="60" style="13" customWidth="1"/>
    <col min="4878" max="4878" width="18.140625" style="13" customWidth="1"/>
    <col min="4879" max="4879" width="22.85546875" style="13" customWidth="1"/>
    <col min="4880" max="5120" width="11.5703125" style="13"/>
    <col min="5121" max="5121" width="1.7109375" style="13" customWidth="1"/>
    <col min="5122" max="5122" width="68.42578125" style="13" customWidth="1"/>
    <col min="5123" max="5123" width="48.7109375" style="13" customWidth="1"/>
    <col min="5124" max="5124" width="22.85546875" style="13" bestFit="1" customWidth="1"/>
    <col min="5125" max="5125" width="31.42578125" style="13" customWidth="1"/>
    <col min="5126" max="5126" width="40.140625" style="13" customWidth="1"/>
    <col min="5127" max="5128" width="27.28515625" style="13" customWidth="1"/>
    <col min="5129" max="5129" width="20.7109375" style="13" customWidth="1"/>
    <col min="5130" max="5130" width="22.42578125" style="13" customWidth="1"/>
    <col min="5131" max="5131" width="21.28515625" style="13" customWidth="1"/>
    <col min="5132" max="5132" width="16" style="13" customWidth="1"/>
    <col min="5133" max="5133" width="60" style="13" customWidth="1"/>
    <col min="5134" max="5134" width="18.140625" style="13" customWidth="1"/>
    <col min="5135" max="5135" width="22.85546875" style="13" customWidth="1"/>
    <col min="5136" max="5376" width="11.5703125" style="13"/>
    <col min="5377" max="5377" width="1.7109375" style="13" customWidth="1"/>
    <col min="5378" max="5378" width="68.42578125" style="13" customWidth="1"/>
    <col min="5379" max="5379" width="48.7109375" style="13" customWidth="1"/>
    <col min="5380" max="5380" width="22.85546875" style="13" bestFit="1" customWidth="1"/>
    <col min="5381" max="5381" width="31.42578125" style="13" customWidth="1"/>
    <col min="5382" max="5382" width="40.140625" style="13" customWidth="1"/>
    <col min="5383" max="5384" width="27.28515625" style="13" customWidth="1"/>
    <col min="5385" max="5385" width="20.7109375" style="13" customWidth="1"/>
    <col min="5386" max="5386" width="22.42578125" style="13" customWidth="1"/>
    <col min="5387" max="5387" width="21.28515625" style="13" customWidth="1"/>
    <col min="5388" max="5388" width="16" style="13" customWidth="1"/>
    <col min="5389" max="5389" width="60" style="13" customWidth="1"/>
    <col min="5390" max="5390" width="18.140625" style="13" customWidth="1"/>
    <col min="5391" max="5391" width="22.85546875" style="13" customWidth="1"/>
    <col min="5392" max="5632" width="11.5703125" style="13"/>
    <col min="5633" max="5633" width="1.7109375" style="13" customWidth="1"/>
    <col min="5634" max="5634" width="68.42578125" style="13" customWidth="1"/>
    <col min="5635" max="5635" width="48.7109375" style="13" customWidth="1"/>
    <col min="5636" max="5636" width="22.85546875" style="13" bestFit="1" customWidth="1"/>
    <col min="5637" max="5637" width="31.42578125" style="13" customWidth="1"/>
    <col min="5638" max="5638" width="40.140625" style="13" customWidth="1"/>
    <col min="5639" max="5640" width="27.28515625" style="13" customWidth="1"/>
    <col min="5641" max="5641" width="20.7109375" style="13" customWidth="1"/>
    <col min="5642" max="5642" width="22.42578125" style="13" customWidth="1"/>
    <col min="5643" max="5643" width="21.28515625" style="13" customWidth="1"/>
    <col min="5644" max="5644" width="16" style="13" customWidth="1"/>
    <col min="5645" max="5645" width="60" style="13" customWidth="1"/>
    <col min="5646" max="5646" width="18.140625" style="13" customWidth="1"/>
    <col min="5647" max="5647" width="22.85546875" style="13" customWidth="1"/>
    <col min="5648" max="5888" width="11.5703125" style="13"/>
    <col min="5889" max="5889" width="1.7109375" style="13" customWidth="1"/>
    <col min="5890" max="5890" width="68.42578125" style="13" customWidth="1"/>
    <col min="5891" max="5891" width="48.7109375" style="13" customWidth="1"/>
    <col min="5892" max="5892" width="22.85546875" style="13" bestFit="1" customWidth="1"/>
    <col min="5893" max="5893" width="31.42578125" style="13" customWidth="1"/>
    <col min="5894" max="5894" width="40.140625" style="13" customWidth="1"/>
    <col min="5895" max="5896" width="27.28515625" style="13" customWidth="1"/>
    <col min="5897" max="5897" width="20.7109375" style="13" customWidth="1"/>
    <col min="5898" max="5898" width="22.42578125" style="13" customWidth="1"/>
    <col min="5899" max="5899" width="21.28515625" style="13" customWidth="1"/>
    <col min="5900" max="5900" width="16" style="13" customWidth="1"/>
    <col min="5901" max="5901" width="60" style="13" customWidth="1"/>
    <col min="5902" max="5902" width="18.140625" style="13" customWidth="1"/>
    <col min="5903" max="5903" width="22.85546875" style="13" customWidth="1"/>
    <col min="5904" max="6144" width="11.5703125" style="13"/>
    <col min="6145" max="6145" width="1.7109375" style="13" customWidth="1"/>
    <col min="6146" max="6146" width="68.42578125" style="13" customWidth="1"/>
    <col min="6147" max="6147" width="48.7109375" style="13" customWidth="1"/>
    <col min="6148" max="6148" width="22.85546875" style="13" bestFit="1" customWidth="1"/>
    <col min="6149" max="6149" width="31.42578125" style="13" customWidth="1"/>
    <col min="6150" max="6150" width="40.140625" style="13" customWidth="1"/>
    <col min="6151" max="6152" width="27.28515625" style="13" customWidth="1"/>
    <col min="6153" max="6153" width="20.7109375" style="13" customWidth="1"/>
    <col min="6154" max="6154" width="22.42578125" style="13" customWidth="1"/>
    <col min="6155" max="6155" width="21.28515625" style="13" customWidth="1"/>
    <col min="6156" max="6156" width="16" style="13" customWidth="1"/>
    <col min="6157" max="6157" width="60" style="13" customWidth="1"/>
    <col min="6158" max="6158" width="18.140625" style="13" customWidth="1"/>
    <col min="6159" max="6159" width="22.85546875" style="13" customWidth="1"/>
    <col min="6160" max="6400" width="11.5703125" style="13"/>
    <col min="6401" max="6401" width="1.7109375" style="13" customWidth="1"/>
    <col min="6402" max="6402" width="68.42578125" style="13" customWidth="1"/>
    <col min="6403" max="6403" width="48.7109375" style="13" customWidth="1"/>
    <col min="6404" max="6404" width="22.85546875" style="13" bestFit="1" customWidth="1"/>
    <col min="6405" max="6405" width="31.42578125" style="13" customWidth="1"/>
    <col min="6406" max="6406" width="40.140625" style="13" customWidth="1"/>
    <col min="6407" max="6408" width="27.28515625" style="13" customWidth="1"/>
    <col min="6409" max="6409" width="20.7109375" style="13" customWidth="1"/>
    <col min="6410" max="6410" width="22.42578125" style="13" customWidth="1"/>
    <col min="6411" max="6411" width="21.28515625" style="13" customWidth="1"/>
    <col min="6412" max="6412" width="16" style="13" customWidth="1"/>
    <col min="6413" max="6413" width="60" style="13" customWidth="1"/>
    <col min="6414" max="6414" width="18.140625" style="13" customWidth="1"/>
    <col min="6415" max="6415" width="22.85546875" style="13" customWidth="1"/>
    <col min="6416" max="6656" width="11.5703125" style="13"/>
    <col min="6657" max="6657" width="1.7109375" style="13" customWidth="1"/>
    <col min="6658" max="6658" width="68.42578125" style="13" customWidth="1"/>
    <col min="6659" max="6659" width="48.7109375" style="13" customWidth="1"/>
    <col min="6660" max="6660" width="22.85546875" style="13" bestFit="1" customWidth="1"/>
    <col min="6661" max="6661" width="31.42578125" style="13" customWidth="1"/>
    <col min="6662" max="6662" width="40.140625" style="13" customWidth="1"/>
    <col min="6663" max="6664" width="27.28515625" style="13" customWidth="1"/>
    <col min="6665" max="6665" width="20.7109375" style="13" customWidth="1"/>
    <col min="6666" max="6666" width="22.42578125" style="13" customWidth="1"/>
    <col min="6667" max="6667" width="21.28515625" style="13" customWidth="1"/>
    <col min="6668" max="6668" width="16" style="13" customWidth="1"/>
    <col min="6669" max="6669" width="60" style="13" customWidth="1"/>
    <col min="6670" max="6670" width="18.140625" style="13" customWidth="1"/>
    <col min="6671" max="6671" width="22.85546875" style="13" customWidth="1"/>
    <col min="6672" max="6912" width="11.5703125" style="13"/>
    <col min="6913" max="6913" width="1.7109375" style="13" customWidth="1"/>
    <col min="6914" max="6914" width="68.42578125" style="13" customWidth="1"/>
    <col min="6915" max="6915" width="48.7109375" style="13" customWidth="1"/>
    <col min="6916" max="6916" width="22.85546875" style="13" bestFit="1" customWidth="1"/>
    <col min="6917" max="6917" width="31.42578125" style="13" customWidth="1"/>
    <col min="6918" max="6918" width="40.140625" style="13" customWidth="1"/>
    <col min="6919" max="6920" width="27.28515625" style="13" customWidth="1"/>
    <col min="6921" max="6921" width="20.7109375" style="13" customWidth="1"/>
    <col min="6922" max="6922" width="22.42578125" style="13" customWidth="1"/>
    <col min="6923" max="6923" width="21.28515625" style="13" customWidth="1"/>
    <col min="6924" max="6924" width="16" style="13" customWidth="1"/>
    <col min="6925" max="6925" width="60" style="13" customWidth="1"/>
    <col min="6926" max="6926" width="18.140625" style="13" customWidth="1"/>
    <col min="6927" max="6927" width="22.85546875" style="13" customWidth="1"/>
    <col min="6928" max="7168" width="11.5703125" style="13"/>
    <col min="7169" max="7169" width="1.7109375" style="13" customWidth="1"/>
    <col min="7170" max="7170" width="68.42578125" style="13" customWidth="1"/>
    <col min="7171" max="7171" width="48.7109375" style="13" customWidth="1"/>
    <col min="7172" max="7172" width="22.85546875" style="13" bestFit="1" customWidth="1"/>
    <col min="7173" max="7173" width="31.42578125" style="13" customWidth="1"/>
    <col min="7174" max="7174" width="40.140625" style="13" customWidth="1"/>
    <col min="7175" max="7176" width="27.28515625" style="13" customWidth="1"/>
    <col min="7177" max="7177" width="20.7109375" style="13" customWidth="1"/>
    <col min="7178" max="7178" width="22.42578125" style="13" customWidth="1"/>
    <col min="7179" max="7179" width="21.28515625" style="13" customWidth="1"/>
    <col min="7180" max="7180" width="16" style="13" customWidth="1"/>
    <col min="7181" max="7181" width="60" style="13" customWidth="1"/>
    <col min="7182" max="7182" width="18.140625" style="13" customWidth="1"/>
    <col min="7183" max="7183" width="22.85546875" style="13" customWidth="1"/>
    <col min="7184" max="7424" width="11.5703125" style="13"/>
    <col min="7425" max="7425" width="1.7109375" style="13" customWidth="1"/>
    <col min="7426" max="7426" width="68.42578125" style="13" customWidth="1"/>
    <col min="7427" max="7427" width="48.7109375" style="13" customWidth="1"/>
    <col min="7428" max="7428" width="22.85546875" style="13" bestFit="1" customWidth="1"/>
    <col min="7429" max="7429" width="31.42578125" style="13" customWidth="1"/>
    <col min="7430" max="7430" width="40.140625" style="13" customWidth="1"/>
    <col min="7431" max="7432" width="27.28515625" style="13" customWidth="1"/>
    <col min="7433" max="7433" width="20.7109375" style="13" customWidth="1"/>
    <col min="7434" max="7434" width="22.42578125" style="13" customWidth="1"/>
    <col min="7435" max="7435" width="21.28515625" style="13" customWidth="1"/>
    <col min="7436" max="7436" width="16" style="13" customWidth="1"/>
    <col min="7437" max="7437" width="60" style="13" customWidth="1"/>
    <col min="7438" max="7438" width="18.140625" style="13" customWidth="1"/>
    <col min="7439" max="7439" width="22.85546875" style="13" customWidth="1"/>
    <col min="7440" max="7680" width="11.5703125" style="13"/>
    <col min="7681" max="7681" width="1.7109375" style="13" customWidth="1"/>
    <col min="7682" max="7682" width="68.42578125" style="13" customWidth="1"/>
    <col min="7683" max="7683" width="48.7109375" style="13" customWidth="1"/>
    <col min="7684" max="7684" width="22.85546875" style="13" bestFit="1" customWidth="1"/>
    <col min="7685" max="7685" width="31.42578125" style="13" customWidth="1"/>
    <col min="7686" max="7686" width="40.140625" style="13" customWidth="1"/>
    <col min="7687" max="7688" width="27.28515625" style="13" customWidth="1"/>
    <col min="7689" max="7689" width="20.7109375" style="13" customWidth="1"/>
    <col min="7690" max="7690" width="22.42578125" style="13" customWidth="1"/>
    <col min="7691" max="7691" width="21.28515625" style="13" customWidth="1"/>
    <col min="7692" max="7692" width="16" style="13" customWidth="1"/>
    <col min="7693" max="7693" width="60" style="13" customWidth="1"/>
    <col min="7694" max="7694" width="18.140625" style="13" customWidth="1"/>
    <col min="7695" max="7695" width="22.85546875" style="13" customWidth="1"/>
    <col min="7696" max="7936" width="11.5703125" style="13"/>
    <col min="7937" max="7937" width="1.7109375" style="13" customWidth="1"/>
    <col min="7938" max="7938" width="68.42578125" style="13" customWidth="1"/>
    <col min="7939" max="7939" width="48.7109375" style="13" customWidth="1"/>
    <col min="7940" max="7940" width="22.85546875" style="13" bestFit="1" customWidth="1"/>
    <col min="7941" max="7941" width="31.42578125" style="13" customWidth="1"/>
    <col min="7942" max="7942" width="40.140625" style="13" customWidth="1"/>
    <col min="7943" max="7944" width="27.28515625" style="13" customWidth="1"/>
    <col min="7945" max="7945" width="20.7109375" style="13" customWidth="1"/>
    <col min="7946" max="7946" width="22.42578125" style="13" customWidth="1"/>
    <col min="7947" max="7947" width="21.28515625" style="13" customWidth="1"/>
    <col min="7948" max="7948" width="16" style="13" customWidth="1"/>
    <col min="7949" max="7949" width="60" style="13" customWidth="1"/>
    <col min="7950" max="7950" width="18.140625" style="13" customWidth="1"/>
    <col min="7951" max="7951" width="22.85546875" style="13" customWidth="1"/>
    <col min="7952" max="8192" width="11.5703125" style="13"/>
    <col min="8193" max="8193" width="1.7109375" style="13" customWidth="1"/>
    <col min="8194" max="8194" width="68.42578125" style="13" customWidth="1"/>
    <col min="8195" max="8195" width="48.7109375" style="13" customWidth="1"/>
    <col min="8196" max="8196" width="22.85546875" style="13" bestFit="1" customWidth="1"/>
    <col min="8197" max="8197" width="31.42578125" style="13" customWidth="1"/>
    <col min="8198" max="8198" width="40.140625" style="13" customWidth="1"/>
    <col min="8199" max="8200" width="27.28515625" style="13" customWidth="1"/>
    <col min="8201" max="8201" width="20.7109375" style="13" customWidth="1"/>
    <col min="8202" max="8202" width="22.42578125" style="13" customWidth="1"/>
    <col min="8203" max="8203" width="21.28515625" style="13" customWidth="1"/>
    <col min="8204" max="8204" width="16" style="13" customWidth="1"/>
    <col min="8205" max="8205" width="60" style="13" customWidth="1"/>
    <col min="8206" max="8206" width="18.140625" style="13" customWidth="1"/>
    <col min="8207" max="8207" width="22.85546875" style="13" customWidth="1"/>
    <col min="8208" max="8448" width="11.5703125" style="13"/>
    <col min="8449" max="8449" width="1.7109375" style="13" customWidth="1"/>
    <col min="8450" max="8450" width="68.42578125" style="13" customWidth="1"/>
    <col min="8451" max="8451" width="48.7109375" style="13" customWidth="1"/>
    <col min="8452" max="8452" width="22.85546875" style="13" bestFit="1" customWidth="1"/>
    <col min="8453" max="8453" width="31.42578125" style="13" customWidth="1"/>
    <col min="8454" max="8454" width="40.140625" style="13" customWidth="1"/>
    <col min="8455" max="8456" width="27.28515625" style="13" customWidth="1"/>
    <col min="8457" max="8457" width="20.7109375" style="13" customWidth="1"/>
    <col min="8458" max="8458" width="22.42578125" style="13" customWidth="1"/>
    <col min="8459" max="8459" width="21.28515625" style="13" customWidth="1"/>
    <col min="8460" max="8460" width="16" style="13" customWidth="1"/>
    <col min="8461" max="8461" width="60" style="13" customWidth="1"/>
    <col min="8462" max="8462" width="18.140625" style="13" customWidth="1"/>
    <col min="8463" max="8463" width="22.85546875" style="13" customWidth="1"/>
    <col min="8464" max="8704" width="11.5703125" style="13"/>
    <col min="8705" max="8705" width="1.7109375" style="13" customWidth="1"/>
    <col min="8706" max="8706" width="68.42578125" style="13" customWidth="1"/>
    <col min="8707" max="8707" width="48.7109375" style="13" customWidth="1"/>
    <col min="8708" max="8708" width="22.85546875" style="13" bestFit="1" customWidth="1"/>
    <col min="8709" max="8709" width="31.42578125" style="13" customWidth="1"/>
    <col min="8710" max="8710" width="40.140625" style="13" customWidth="1"/>
    <col min="8711" max="8712" width="27.28515625" style="13" customWidth="1"/>
    <col min="8713" max="8713" width="20.7109375" style="13" customWidth="1"/>
    <col min="8714" max="8714" width="22.42578125" style="13" customWidth="1"/>
    <col min="8715" max="8715" width="21.28515625" style="13" customWidth="1"/>
    <col min="8716" max="8716" width="16" style="13" customWidth="1"/>
    <col min="8717" max="8717" width="60" style="13" customWidth="1"/>
    <col min="8718" max="8718" width="18.140625" style="13" customWidth="1"/>
    <col min="8719" max="8719" width="22.85546875" style="13" customWidth="1"/>
    <col min="8720" max="8960" width="11.5703125" style="13"/>
    <col min="8961" max="8961" width="1.7109375" style="13" customWidth="1"/>
    <col min="8962" max="8962" width="68.42578125" style="13" customWidth="1"/>
    <col min="8963" max="8963" width="48.7109375" style="13" customWidth="1"/>
    <col min="8964" max="8964" width="22.85546875" style="13" bestFit="1" customWidth="1"/>
    <col min="8965" max="8965" width="31.42578125" style="13" customWidth="1"/>
    <col min="8966" max="8966" width="40.140625" style="13" customWidth="1"/>
    <col min="8967" max="8968" width="27.28515625" style="13" customWidth="1"/>
    <col min="8969" max="8969" width="20.7109375" style="13" customWidth="1"/>
    <col min="8970" max="8970" width="22.42578125" style="13" customWidth="1"/>
    <col min="8971" max="8971" width="21.28515625" style="13" customWidth="1"/>
    <col min="8972" max="8972" width="16" style="13" customWidth="1"/>
    <col min="8973" max="8973" width="60" style="13" customWidth="1"/>
    <col min="8974" max="8974" width="18.140625" style="13" customWidth="1"/>
    <col min="8975" max="8975" width="22.85546875" style="13" customWidth="1"/>
    <col min="8976" max="9216" width="11.5703125" style="13"/>
    <col min="9217" max="9217" width="1.7109375" style="13" customWidth="1"/>
    <col min="9218" max="9218" width="68.42578125" style="13" customWidth="1"/>
    <col min="9219" max="9219" width="48.7109375" style="13" customWidth="1"/>
    <col min="9220" max="9220" width="22.85546875" style="13" bestFit="1" customWidth="1"/>
    <col min="9221" max="9221" width="31.42578125" style="13" customWidth="1"/>
    <col min="9222" max="9222" width="40.140625" style="13" customWidth="1"/>
    <col min="9223" max="9224" width="27.28515625" style="13" customWidth="1"/>
    <col min="9225" max="9225" width="20.7109375" style="13" customWidth="1"/>
    <col min="9226" max="9226" width="22.42578125" style="13" customWidth="1"/>
    <col min="9227" max="9227" width="21.28515625" style="13" customWidth="1"/>
    <col min="9228" max="9228" width="16" style="13" customWidth="1"/>
    <col min="9229" max="9229" width="60" style="13" customWidth="1"/>
    <col min="9230" max="9230" width="18.140625" style="13" customWidth="1"/>
    <col min="9231" max="9231" width="22.85546875" style="13" customWidth="1"/>
    <col min="9232" max="9472" width="11.5703125" style="13"/>
    <col min="9473" max="9473" width="1.7109375" style="13" customWidth="1"/>
    <col min="9474" max="9474" width="68.42578125" style="13" customWidth="1"/>
    <col min="9475" max="9475" width="48.7109375" style="13" customWidth="1"/>
    <col min="9476" max="9476" width="22.85546875" style="13" bestFit="1" customWidth="1"/>
    <col min="9477" max="9477" width="31.42578125" style="13" customWidth="1"/>
    <col min="9478" max="9478" width="40.140625" style="13" customWidth="1"/>
    <col min="9479" max="9480" width="27.28515625" style="13" customWidth="1"/>
    <col min="9481" max="9481" width="20.7109375" style="13" customWidth="1"/>
    <col min="9482" max="9482" width="22.42578125" style="13" customWidth="1"/>
    <col min="9483" max="9483" width="21.28515625" style="13" customWidth="1"/>
    <col min="9484" max="9484" width="16" style="13" customWidth="1"/>
    <col min="9485" max="9485" width="60" style="13" customWidth="1"/>
    <col min="9486" max="9486" width="18.140625" style="13" customWidth="1"/>
    <col min="9487" max="9487" width="22.85546875" style="13" customWidth="1"/>
    <col min="9488" max="9728" width="11.5703125" style="13"/>
    <col min="9729" max="9729" width="1.7109375" style="13" customWidth="1"/>
    <col min="9730" max="9730" width="68.42578125" style="13" customWidth="1"/>
    <col min="9731" max="9731" width="48.7109375" style="13" customWidth="1"/>
    <col min="9732" max="9732" width="22.85546875" style="13" bestFit="1" customWidth="1"/>
    <col min="9733" max="9733" width="31.42578125" style="13" customWidth="1"/>
    <col min="9734" max="9734" width="40.140625" style="13" customWidth="1"/>
    <col min="9735" max="9736" width="27.28515625" style="13" customWidth="1"/>
    <col min="9737" max="9737" width="20.7109375" style="13" customWidth="1"/>
    <col min="9738" max="9738" width="22.42578125" style="13" customWidth="1"/>
    <col min="9739" max="9739" width="21.28515625" style="13" customWidth="1"/>
    <col min="9740" max="9740" width="16" style="13" customWidth="1"/>
    <col min="9741" max="9741" width="60" style="13" customWidth="1"/>
    <col min="9742" max="9742" width="18.140625" style="13" customWidth="1"/>
    <col min="9743" max="9743" width="22.85546875" style="13" customWidth="1"/>
    <col min="9744" max="9984" width="11.5703125" style="13"/>
    <col min="9985" max="9985" width="1.7109375" style="13" customWidth="1"/>
    <col min="9986" max="9986" width="68.42578125" style="13" customWidth="1"/>
    <col min="9987" max="9987" width="48.7109375" style="13" customWidth="1"/>
    <col min="9988" max="9988" width="22.85546875" style="13" bestFit="1" customWidth="1"/>
    <col min="9989" max="9989" width="31.42578125" style="13" customWidth="1"/>
    <col min="9990" max="9990" width="40.140625" style="13" customWidth="1"/>
    <col min="9991" max="9992" width="27.28515625" style="13" customWidth="1"/>
    <col min="9993" max="9993" width="20.7109375" style="13" customWidth="1"/>
    <col min="9994" max="9994" width="22.42578125" style="13" customWidth="1"/>
    <col min="9995" max="9995" width="21.28515625" style="13" customWidth="1"/>
    <col min="9996" max="9996" width="16" style="13" customWidth="1"/>
    <col min="9997" max="9997" width="60" style="13" customWidth="1"/>
    <col min="9998" max="9998" width="18.140625" style="13" customWidth="1"/>
    <col min="9999" max="9999" width="22.85546875" style="13" customWidth="1"/>
    <col min="10000" max="10240" width="11.5703125" style="13"/>
    <col min="10241" max="10241" width="1.7109375" style="13" customWidth="1"/>
    <col min="10242" max="10242" width="68.42578125" style="13" customWidth="1"/>
    <col min="10243" max="10243" width="48.7109375" style="13" customWidth="1"/>
    <col min="10244" max="10244" width="22.85546875" style="13" bestFit="1" customWidth="1"/>
    <col min="10245" max="10245" width="31.42578125" style="13" customWidth="1"/>
    <col min="10246" max="10246" width="40.140625" style="13" customWidth="1"/>
    <col min="10247" max="10248" width="27.28515625" style="13" customWidth="1"/>
    <col min="10249" max="10249" width="20.7109375" style="13" customWidth="1"/>
    <col min="10250" max="10250" width="22.42578125" style="13" customWidth="1"/>
    <col min="10251" max="10251" width="21.28515625" style="13" customWidth="1"/>
    <col min="10252" max="10252" width="16" style="13" customWidth="1"/>
    <col min="10253" max="10253" width="60" style="13" customWidth="1"/>
    <col min="10254" max="10254" width="18.140625" style="13" customWidth="1"/>
    <col min="10255" max="10255" width="22.85546875" style="13" customWidth="1"/>
    <col min="10256" max="10496" width="11.5703125" style="13"/>
    <col min="10497" max="10497" width="1.7109375" style="13" customWidth="1"/>
    <col min="10498" max="10498" width="68.42578125" style="13" customWidth="1"/>
    <col min="10499" max="10499" width="48.7109375" style="13" customWidth="1"/>
    <col min="10500" max="10500" width="22.85546875" style="13" bestFit="1" customWidth="1"/>
    <col min="10501" max="10501" width="31.42578125" style="13" customWidth="1"/>
    <col min="10502" max="10502" width="40.140625" style="13" customWidth="1"/>
    <col min="10503" max="10504" width="27.28515625" style="13" customWidth="1"/>
    <col min="10505" max="10505" width="20.7109375" style="13" customWidth="1"/>
    <col min="10506" max="10506" width="22.42578125" style="13" customWidth="1"/>
    <col min="10507" max="10507" width="21.28515625" style="13" customWidth="1"/>
    <col min="10508" max="10508" width="16" style="13" customWidth="1"/>
    <col min="10509" max="10509" width="60" style="13" customWidth="1"/>
    <col min="10510" max="10510" width="18.140625" style="13" customWidth="1"/>
    <col min="10511" max="10511" width="22.85546875" style="13" customWidth="1"/>
    <col min="10512" max="10752" width="11.5703125" style="13"/>
    <col min="10753" max="10753" width="1.7109375" style="13" customWidth="1"/>
    <col min="10754" max="10754" width="68.42578125" style="13" customWidth="1"/>
    <col min="10755" max="10755" width="48.7109375" style="13" customWidth="1"/>
    <col min="10756" max="10756" width="22.85546875" style="13" bestFit="1" customWidth="1"/>
    <col min="10757" max="10757" width="31.42578125" style="13" customWidth="1"/>
    <col min="10758" max="10758" width="40.140625" style="13" customWidth="1"/>
    <col min="10759" max="10760" width="27.28515625" style="13" customWidth="1"/>
    <col min="10761" max="10761" width="20.7109375" style="13" customWidth="1"/>
    <col min="10762" max="10762" width="22.42578125" style="13" customWidth="1"/>
    <col min="10763" max="10763" width="21.28515625" style="13" customWidth="1"/>
    <col min="10764" max="10764" width="16" style="13" customWidth="1"/>
    <col min="10765" max="10765" width="60" style="13" customWidth="1"/>
    <col min="10766" max="10766" width="18.140625" style="13" customWidth="1"/>
    <col min="10767" max="10767" width="22.85546875" style="13" customWidth="1"/>
    <col min="10768" max="11008" width="11.5703125" style="13"/>
    <col min="11009" max="11009" width="1.7109375" style="13" customWidth="1"/>
    <col min="11010" max="11010" width="68.42578125" style="13" customWidth="1"/>
    <col min="11011" max="11011" width="48.7109375" style="13" customWidth="1"/>
    <col min="11012" max="11012" width="22.85546875" style="13" bestFit="1" customWidth="1"/>
    <col min="11013" max="11013" width="31.42578125" style="13" customWidth="1"/>
    <col min="11014" max="11014" width="40.140625" style="13" customWidth="1"/>
    <col min="11015" max="11016" width="27.28515625" style="13" customWidth="1"/>
    <col min="11017" max="11017" width="20.7109375" style="13" customWidth="1"/>
    <col min="11018" max="11018" width="22.42578125" style="13" customWidth="1"/>
    <col min="11019" max="11019" width="21.28515625" style="13" customWidth="1"/>
    <col min="11020" max="11020" width="16" style="13" customWidth="1"/>
    <col min="11021" max="11021" width="60" style="13" customWidth="1"/>
    <col min="11022" max="11022" width="18.140625" style="13" customWidth="1"/>
    <col min="11023" max="11023" width="22.85546875" style="13" customWidth="1"/>
    <col min="11024" max="11264" width="11.5703125" style="13"/>
    <col min="11265" max="11265" width="1.7109375" style="13" customWidth="1"/>
    <col min="11266" max="11266" width="68.42578125" style="13" customWidth="1"/>
    <col min="11267" max="11267" width="48.7109375" style="13" customWidth="1"/>
    <col min="11268" max="11268" width="22.85546875" style="13" bestFit="1" customWidth="1"/>
    <col min="11269" max="11269" width="31.42578125" style="13" customWidth="1"/>
    <col min="11270" max="11270" width="40.140625" style="13" customWidth="1"/>
    <col min="11271" max="11272" width="27.28515625" style="13" customWidth="1"/>
    <col min="11273" max="11273" width="20.7109375" style="13" customWidth="1"/>
    <col min="11274" max="11274" width="22.42578125" style="13" customWidth="1"/>
    <col min="11275" max="11275" width="21.28515625" style="13" customWidth="1"/>
    <col min="11276" max="11276" width="16" style="13" customWidth="1"/>
    <col min="11277" max="11277" width="60" style="13" customWidth="1"/>
    <col min="11278" max="11278" width="18.140625" style="13" customWidth="1"/>
    <col min="11279" max="11279" width="22.85546875" style="13" customWidth="1"/>
    <col min="11280" max="11520" width="11.5703125" style="13"/>
    <col min="11521" max="11521" width="1.7109375" style="13" customWidth="1"/>
    <col min="11522" max="11522" width="68.42578125" style="13" customWidth="1"/>
    <col min="11523" max="11523" width="48.7109375" style="13" customWidth="1"/>
    <col min="11524" max="11524" width="22.85546875" style="13" bestFit="1" customWidth="1"/>
    <col min="11525" max="11525" width="31.42578125" style="13" customWidth="1"/>
    <col min="11526" max="11526" width="40.140625" style="13" customWidth="1"/>
    <col min="11527" max="11528" width="27.28515625" style="13" customWidth="1"/>
    <col min="11529" max="11529" width="20.7109375" style="13" customWidth="1"/>
    <col min="11530" max="11530" width="22.42578125" style="13" customWidth="1"/>
    <col min="11531" max="11531" width="21.28515625" style="13" customWidth="1"/>
    <col min="11532" max="11532" width="16" style="13" customWidth="1"/>
    <col min="11533" max="11533" width="60" style="13" customWidth="1"/>
    <col min="11534" max="11534" width="18.140625" style="13" customWidth="1"/>
    <col min="11535" max="11535" width="22.85546875" style="13" customWidth="1"/>
    <col min="11536" max="11776" width="11.5703125" style="13"/>
    <col min="11777" max="11777" width="1.7109375" style="13" customWidth="1"/>
    <col min="11778" max="11778" width="68.42578125" style="13" customWidth="1"/>
    <col min="11779" max="11779" width="48.7109375" style="13" customWidth="1"/>
    <col min="11780" max="11780" width="22.85546875" style="13" bestFit="1" customWidth="1"/>
    <col min="11781" max="11781" width="31.42578125" style="13" customWidth="1"/>
    <col min="11782" max="11782" width="40.140625" style="13" customWidth="1"/>
    <col min="11783" max="11784" width="27.28515625" style="13" customWidth="1"/>
    <col min="11785" max="11785" width="20.7109375" style="13" customWidth="1"/>
    <col min="11786" max="11786" width="22.42578125" style="13" customWidth="1"/>
    <col min="11787" max="11787" width="21.28515625" style="13" customWidth="1"/>
    <col min="11788" max="11788" width="16" style="13" customWidth="1"/>
    <col min="11789" max="11789" width="60" style="13" customWidth="1"/>
    <col min="11790" max="11790" width="18.140625" style="13" customWidth="1"/>
    <col min="11791" max="11791" width="22.85546875" style="13" customWidth="1"/>
    <col min="11792" max="12032" width="11.5703125" style="13"/>
    <col min="12033" max="12033" width="1.7109375" style="13" customWidth="1"/>
    <col min="12034" max="12034" width="68.42578125" style="13" customWidth="1"/>
    <col min="12035" max="12035" width="48.7109375" style="13" customWidth="1"/>
    <col min="12036" max="12036" width="22.85546875" style="13" bestFit="1" customWidth="1"/>
    <col min="12037" max="12037" width="31.42578125" style="13" customWidth="1"/>
    <col min="12038" max="12038" width="40.140625" style="13" customWidth="1"/>
    <col min="12039" max="12040" width="27.28515625" style="13" customWidth="1"/>
    <col min="12041" max="12041" width="20.7109375" style="13" customWidth="1"/>
    <col min="12042" max="12042" width="22.42578125" style="13" customWidth="1"/>
    <col min="12043" max="12043" width="21.28515625" style="13" customWidth="1"/>
    <col min="12044" max="12044" width="16" style="13" customWidth="1"/>
    <col min="12045" max="12045" width="60" style="13" customWidth="1"/>
    <col min="12046" max="12046" width="18.140625" style="13" customWidth="1"/>
    <col min="12047" max="12047" width="22.85546875" style="13" customWidth="1"/>
    <col min="12048" max="12288" width="11.5703125" style="13"/>
    <col min="12289" max="12289" width="1.7109375" style="13" customWidth="1"/>
    <col min="12290" max="12290" width="68.42578125" style="13" customWidth="1"/>
    <col min="12291" max="12291" width="48.7109375" style="13" customWidth="1"/>
    <col min="12292" max="12292" width="22.85546875" style="13" bestFit="1" customWidth="1"/>
    <col min="12293" max="12293" width="31.42578125" style="13" customWidth="1"/>
    <col min="12294" max="12294" width="40.140625" style="13" customWidth="1"/>
    <col min="12295" max="12296" width="27.28515625" style="13" customWidth="1"/>
    <col min="12297" max="12297" width="20.7109375" style="13" customWidth="1"/>
    <col min="12298" max="12298" width="22.42578125" style="13" customWidth="1"/>
    <col min="12299" max="12299" width="21.28515625" style="13" customWidth="1"/>
    <col min="12300" max="12300" width="16" style="13" customWidth="1"/>
    <col min="12301" max="12301" width="60" style="13" customWidth="1"/>
    <col min="12302" max="12302" width="18.140625" style="13" customWidth="1"/>
    <col min="12303" max="12303" width="22.85546875" style="13" customWidth="1"/>
    <col min="12304" max="12544" width="11.5703125" style="13"/>
    <col min="12545" max="12545" width="1.7109375" style="13" customWidth="1"/>
    <col min="12546" max="12546" width="68.42578125" style="13" customWidth="1"/>
    <col min="12547" max="12547" width="48.7109375" style="13" customWidth="1"/>
    <col min="12548" max="12548" width="22.85546875" style="13" bestFit="1" customWidth="1"/>
    <col min="12549" max="12549" width="31.42578125" style="13" customWidth="1"/>
    <col min="12550" max="12550" width="40.140625" style="13" customWidth="1"/>
    <col min="12551" max="12552" width="27.28515625" style="13" customWidth="1"/>
    <col min="12553" max="12553" width="20.7109375" style="13" customWidth="1"/>
    <col min="12554" max="12554" width="22.42578125" style="13" customWidth="1"/>
    <col min="12555" max="12555" width="21.28515625" style="13" customWidth="1"/>
    <col min="12556" max="12556" width="16" style="13" customWidth="1"/>
    <col min="12557" max="12557" width="60" style="13" customWidth="1"/>
    <col min="12558" max="12558" width="18.140625" style="13" customWidth="1"/>
    <col min="12559" max="12559" width="22.85546875" style="13" customWidth="1"/>
    <col min="12560" max="12800" width="11.5703125" style="13"/>
    <col min="12801" max="12801" width="1.7109375" style="13" customWidth="1"/>
    <col min="12802" max="12802" width="68.42578125" style="13" customWidth="1"/>
    <col min="12803" max="12803" width="48.7109375" style="13" customWidth="1"/>
    <col min="12804" max="12804" width="22.85546875" style="13" bestFit="1" customWidth="1"/>
    <col min="12805" max="12805" width="31.42578125" style="13" customWidth="1"/>
    <col min="12806" max="12806" width="40.140625" style="13" customWidth="1"/>
    <col min="12807" max="12808" width="27.28515625" style="13" customWidth="1"/>
    <col min="12809" max="12809" width="20.7109375" style="13" customWidth="1"/>
    <col min="12810" max="12810" width="22.42578125" style="13" customWidth="1"/>
    <col min="12811" max="12811" width="21.28515625" style="13" customWidth="1"/>
    <col min="12812" max="12812" width="16" style="13" customWidth="1"/>
    <col min="12813" max="12813" width="60" style="13" customWidth="1"/>
    <col min="12814" max="12814" width="18.140625" style="13" customWidth="1"/>
    <col min="12815" max="12815" width="22.85546875" style="13" customWidth="1"/>
    <col min="12816" max="13056" width="11.5703125" style="13"/>
    <col min="13057" max="13057" width="1.7109375" style="13" customWidth="1"/>
    <col min="13058" max="13058" width="68.42578125" style="13" customWidth="1"/>
    <col min="13059" max="13059" width="48.7109375" style="13" customWidth="1"/>
    <col min="13060" max="13060" width="22.85546875" style="13" bestFit="1" customWidth="1"/>
    <col min="13061" max="13061" width="31.42578125" style="13" customWidth="1"/>
    <col min="13062" max="13062" width="40.140625" style="13" customWidth="1"/>
    <col min="13063" max="13064" width="27.28515625" style="13" customWidth="1"/>
    <col min="13065" max="13065" width="20.7109375" style="13" customWidth="1"/>
    <col min="13066" max="13066" width="22.42578125" style="13" customWidth="1"/>
    <col min="13067" max="13067" width="21.28515625" style="13" customWidth="1"/>
    <col min="13068" max="13068" width="16" style="13" customWidth="1"/>
    <col min="13069" max="13069" width="60" style="13" customWidth="1"/>
    <col min="13070" max="13070" width="18.140625" style="13" customWidth="1"/>
    <col min="13071" max="13071" width="22.85546875" style="13" customWidth="1"/>
    <col min="13072" max="13312" width="11.5703125" style="13"/>
    <col min="13313" max="13313" width="1.7109375" style="13" customWidth="1"/>
    <col min="13314" max="13314" width="68.42578125" style="13" customWidth="1"/>
    <col min="13315" max="13315" width="48.7109375" style="13" customWidth="1"/>
    <col min="13316" max="13316" width="22.85546875" style="13" bestFit="1" customWidth="1"/>
    <col min="13317" max="13317" width="31.42578125" style="13" customWidth="1"/>
    <col min="13318" max="13318" width="40.140625" style="13" customWidth="1"/>
    <col min="13319" max="13320" width="27.28515625" style="13" customWidth="1"/>
    <col min="13321" max="13321" width="20.7109375" style="13" customWidth="1"/>
    <col min="13322" max="13322" width="22.42578125" style="13" customWidth="1"/>
    <col min="13323" max="13323" width="21.28515625" style="13" customWidth="1"/>
    <col min="13324" max="13324" width="16" style="13" customWidth="1"/>
    <col min="13325" max="13325" width="60" style="13" customWidth="1"/>
    <col min="13326" max="13326" width="18.140625" style="13" customWidth="1"/>
    <col min="13327" max="13327" width="22.85546875" style="13" customWidth="1"/>
    <col min="13328" max="13568" width="11.5703125" style="13"/>
    <col min="13569" max="13569" width="1.7109375" style="13" customWidth="1"/>
    <col min="13570" max="13570" width="68.42578125" style="13" customWidth="1"/>
    <col min="13571" max="13571" width="48.7109375" style="13" customWidth="1"/>
    <col min="13572" max="13572" width="22.85546875" style="13" bestFit="1" customWidth="1"/>
    <col min="13573" max="13573" width="31.42578125" style="13" customWidth="1"/>
    <col min="13574" max="13574" width="40.140625" style="13" customWidth="1"/>
    <col min="13575" max="13576" width="27.28515625" style="13" customWidth="1"/>
    <col min="13577" max="13577" width="20.7109375" style="13" customWidth="1"/>
    <col min="13578" max="13578" width="22.42578125" style="13" customWidth="1"/>
    <col min="13579" max="13579" width="21.28515625" style="13" customWidth="1"/>
    <col min="13580" max="13580" width="16" style="13" customWidth="1"/>
    <col min="13581" max="13581" width="60" style="13" customWidth="1"/>
    <col min="13582" max="13582" width="18.140625" style="13" customWidth="1"/>
    <col min="13583" max="13583" width="22.85546875" style="13" customWidth="1"/>
    <col min="13584" max="13824" width="11.5703125" style="13"/>
    <col min="13825" max="13825" width="1.7109375" style="13" customWidth="1"/>
    <col min="13826" max="13826" width="68.42578125" style="13" customWidth="1"/>
    <col min="13827" max="13827" width="48.7109375" style="13" customWidth="1"/>
    <col min="13828" max="13828" width="22.85546875" style="13" bestFit="1" customWidth="1"/>
    <col min="13829" max="13829" width="31.42578125" style="13" customWidth="1"/>
    <col min="13830" max="13830" width="40.140625" style="13" customWidth="1"/>
    <col min="13831" max="13832" width="27.28515625" style="13" customWidth="1"/>
    <col min="13833" max="13833" width="20.7109375" style="13" customWidth="1"/>
    <col min="13834" max="13834" width="22.42578125" style="13" customWidth="1"/>
    <col min="13835" max="13835" width="21.28515625" style="13" customWidth="1"/>
    <col min="13836" max="13836" width="16" style="13" customWidth="1"/>
    <col min="13837" max="13837" width="60" style="13" customWidth="1"/>
    <col min="13838" max="13838" width="18.140625" style="13" customWidth="1"/>
    <col min="13839" max="13839" width="22.85546875" style="13" customWidth="1"/>
    <col min="13840" max="14080" width="11.5703125" style="13"/>
    <col min="14081" max="14081" width="1.7109375" style="13" customWidth="1"/>
    <col min="14082" max="14082" width="68.42578125" style="13" customWidth="1"/>
    <col min="14083" max="14083" width="48.7109375" style="13" customWidth="1"/>
    <col min="14084" max="14084" width="22.85546875" style="13" bestFit="1" customWidth="1"/>
    <col min="14085" max="14085" width="31.42578125" style="13" customWidth="1"/>
    <col min="14086" max="14086" width="40.140625" style="13" customWidth="1"/>
    <col min="14087" max="14088" width="27.28515625" style="13" customWidth="1"/>
    <col min="14089" max="14089" width="20.7109375" style="13" customWidth="1"/>
    <col min="14090" max="14090" width="22.42578125" style="13" customWidth="1"/>
    <col min="14091" max="14091" width="21.28515625" style="13" customWidth="1"/>
    <col min="14092" max="14092" width="16" style="13" customWidth="1"/>
    <col min="14093" max="14093" width="60" style="13" customWidth="1"/>
    <col min="14094" max="14094" width="18.140625" style="13" customWidth="1"/>
    <col min="14095" max="14095" width="22.85546875" style="13" customWidth="1"/>
    <col min="14096" max="14336" width="11.5703125" style="13"/>
    <col min="14337" max="14337" width="1.7109375" style="13" customWidth="1"/>
    <col min="14338" max="14338" width="68.42578125" style="13" customWidth="1"/>
    <col min="14339" max="14339" width="48.7109375" style="13" customWidth="1"/>
    <col min="14340" max="14340" width="22.85546875" style="13" bestFit="1" customWidth="1"/>
    <col min="14341" max="14341" width="31.42578125" style="13" customWidth="1"/>
    <col min="14342" max="14342" width="40.140625" style="13" customWidth="1"/>
    <col min="14343" max="14344" width="27.28515625" style="13" customWidth="1"/>
    <col min="14345" max="14345" width="20.7109375" style="13" customWidth="1"/>
    <col min="14346" max="14346" width="22.42578125" style="13" customWidth="1"/>
    <col min="14347" max="14347" width="21.28515625" style="13" customWidth="1"/>
    <col min="14348" max="14348" width="16" style="13" customWidth="1"/>
    <col min="14349" max="14349" width="60" style="13" customWidth="1"/>
    <col min="14350" max="14350" width="18.140625" style="13" customWidth="1"/>
    <col min="14351" max="14351" width="22.85546875" style="13" customWidth="1"/>
    <col min="14352" max="14592" width="11.5703125" style="13"/>
    <col min="14593" max="14593" width="1.7109375" style="13" customWidth="1"/>
    <col min="14594" max="14594" width="68.42578125" style="13" customWidth="1"/>
    <col min="14595" max="14595" width="48.7109375" style="13" customWidth="1"/>
    <col min="14596" max="14596" width="22.85546875" style="13" bestFit="1" customWidth="1"/>
    <col min="14597" max="14597" width="31.42578125" style="13" customWidth="1"/>
    <col min="14598" max="14598" width="40.140625" style="13" customWidth="1"/>
    <col min="14599" max="14600" width="27.28515625" style="13" customWidth="1"/>
    <col min="14601" max="14601" width="20.7109375" style="13" customWidth="1"/>
    <col min="14602" max="14602" width="22.42578125" style="13" customWidth="1"/>
    <col min="14603" max="14603" width="21.28515625" style="13" customWidth="1"/>
    <col min="14604" max="14604" width="16" style="13" customWidth="1"/>
    <col min="14605" max="14605" width="60" style="13" customWidth="1"/>
    <col min="14606" max="14606" width="18.140625" style="13" customWidth="1"/>
    <col min="14607" max="14607" width="22.85546875" style="13" customWidth="1"/>
    <col min="14608" max="14848" width="11.5703125" style="13"/>
    <col min="14849" max="14849" width="1.7109375" style="13" customWidth="1"/>
    <col min="14850" max="14850" width="68.42578125" style="13" customWidth="1"/>
    <col min="14851" max="14851" width="48.7109375" style="13" customWidth="1"/>
    <col min="14852" max="14852" width="22.85546875" style="13" bestFit="1" customWidth="1"/>
    <col min="14853" max="14853" width="31.42578125" style="13" customWidth="1"/>
    <col min="14854" max="14854" width="40.140625" style="13" customWidth="1"/>
    <col min="14855" max="14856" width="27.28515625" style="13" customWidth="1"/>
    <col min="14857" max="14857" width="20.7109375" style="13" customWidth="1"/>
    <col min="14858" max="14858" width="22.42578125" style="13" customWidth="1"/>
    <col min="14859" max="14859" width="21.28515625" style="13" customWidth="1"/>
    <col min="14860" max="14860" width="16" style="13" customWidth="1"/>
    <col min="14861" max="14861" width="60" style="13" customWidth="1"/>
    <col min="14862" max="14862" width="18.140625" style="13" customWidth="1"/>
    <col min="14863" max="14863" width="22.85546875" style="13" customWidth="1"/>
    <col min="14864" max="15104" width="11.5703125" style="13"/>
    <col min="15105" max="15105" width="1.7109375" style="13" customWidth="1"/>
    <col min="15106" max="15106" width="68.42578125" style="13" customWidth="1"/>
    <col min="15107" max="15107" width="48.7109375" style="13" customWidth="1"/>
    <col min="15108" max="15108" width="22.85546875" style="13" bestFit="1" customWidth="1"/>
    <col min="15109" max="15109" width="31.42578125" style="13" customWidth="1"/>
    <col min="15110" max="15110" width="40.140625" style="13" customWidth="1"/>
    <col min="15111" max="15112" width="27.28515625" style="13" customWidth="1"/>
    <col min="15113" max="15113" width="20.7109375" style="13" customWidth="1"/>
    <col min="15114" max="15114" width="22.42578125" style="13" customWidth="1"/>
    <col min="15115" max="15115" width="21.28515625" style="13" customWidth="1"/>
    <col min="15116" max="15116" width="16" style="13" customWidth="1"/>
    <col min="15117" max="15117" width="60" style="13" customWidth="1"/>
    <col min="15118" max="15118" width="18.140625" style="13" customWidth="1"/>
    <col min="15119" max="15119" width="22.85546875" style="13" customWidth="1"/>
    <col min="15120" max="15360" width="11.5703125" style="13"/>
    <col min="15361" max="15361" width="1.7109375" style="13" customWidth="1"/>
    <col min="15362" max="15362" width="68.42578125" style="13" customWidth="1"/>
    <col min="15363" max="15363" width="48.7109375" style="13" customWidth="1"/>
    <col min="15364" max="15364" width="22.85546875" style="13" bestFit="1" customWidth="1"/>
    <col min="15365" max="15365" width="31.42578125" style="13" customWidth="1"/>
    <col min="15366" max="15366" width="40.140625" style="13" customWidth="1"/>
    <col min="15367" max="15368" width="27.28515625" style="13" customWidth="1"/>
    <col min="15369" max="15369" width="20.7109375" style="13" customWidth="1"/>
    <col min="15370" max="15370" width="22.42578125" style="13" customWidth="1"/>
    <col min="15371" max="15371" width="21.28515625" style="13" customWidth="1"/>
    <col min="15372" max="15372" width="16" style="13" customWidth="1"/>
    <col min="15373" max="15373" width="60" style="13" customWidth="1"/>
    <col min="15374" max="15374" width="18.140625" style="13" customWidth="1"/>
    <col min="15375" max="15375" width="22.85546875" style="13" customWidth="1"/>
    <col min="15376" max="15616" width="11.5703125" style="13"/>
    <col min="15617" max="15617" width="1.7109375" style="13" customWidth="1"/>
    <col min="15618" max="15618" width="68.42578125" style="13" customWidth="1"/>
    <col min="15619" max="15619" width="48.7109375" style="13" customWidth="1"/>
    <col min="15620" max="15620" width="22.85546875" style="13" bestFit="1" customWidth="1"/>
    <col min="15621" max="15621" width="31.42578125" style="13" customWidth="1"/>
    <col min="15622" max="15622" width="40.140625" style="13" customWidth="1"/>
    <col min="15623" max="15624" width="27.28515625" style="13" customWidth="1"/>
    <col min="15625" max="15625" width="20.7109375" style="13" customWidth="1"/>
    <col min="15626" max="15626" width="22.42578125" style="13" customWidth="1"/>
    <col min="15627" max="15627" width="21.28515625" style="13" customWidth="1"/>
    <col min="15628" max="15628" width="16" style="13" customWidth="1"/>
    <col min="15629" max="15629" width="60" style="13" customWidth="1"/>
    <col min="15630" max="15630" width="18.140625" style="13" customWidth="1"/>
    <col min="15631" max="15631" width="22.85546875" style="13" customWidth="1"/>
    <col min="15632" max="15872" width="11.5703125" style="13"/>
    <col min="15873" max="15873" width="1.7109375" style="13" customWidth="1"/>
    <col min="15874" max="15874" width="68.42578125" style="13" customWidth="1"/>
    <col min="15875" max="15875" width="48.7109375" style="13" customWidth="1"/>
    <col min="15876" max="15876" width="22.85546875" style="13" bestFit="1" customWidth="1"/>
    <col min="15877" max="15877" width="31.42578125" style="13" customWidth="1"/>
    <col min="15878" max="15878" width="40.140625" style="13" customWidth="1"/>
    <col min="15879" max="15880" width="27.28515625" style="13" customWidth="1"/>
    <col min="15881" max="15881" width="20.7109375" style="13" customWidth="1"/>
    <col min="15882" max="15882" width="22.42578125" style="13" customWidth="1"/>
    <col min="15883" max="15883" width="21.28515625" style="13" customWidth="1"/>
    <col min="15884" max="15884" width="16" style="13" customWidth="1"/>
    <col min="15885" max="15885" width="60" style="13" customWidth="1"/>
    <col min="15886" max="15886" width="18.140625" style="13" customWidth="1"/>
    <col min="15887" max="15887" width="22.85546875" style="13" customWidth="1"/>
    <col min="15888" max="16128" width="11.5703125" style="13"/>
    <col min="16129" max="16129" width="1.7109375" style="13" customWidth="1"/>
    <col min="16130" max="16130" width="68.42578125" style="13" customWidth="1"/>
    <col min="16131" max="16131" width="48.7109375" style="13" customWidth="1"/>
    <col min="16132" max="16132" width="22.85546875" style="13" bestFit="1" customWidth="1"/>
    <col min="16133" max="16133" width="31.42578125" style="13" customWidth="1"/>
    <col min="16134" max="16134" width="40.140625" style="13" customWidth="1"/>
    <col min="16135" max="16136" width="27.28515625" style="13" customWidth="1"/>
    <col min="16137" max="16137" width="20.7109375" style="13" customWidth="1"/>
    <col min="16138" max="16138" width="22.42578125" style="13" customWidth="1"/>
    <col min="16139" max="16139" width="21.28515625" style="13" customWidth="1"/>
    <col min="16140" max="16140" width="16" style="13" customWidth="1"/>
    <col min="16141" max="16141" width="60" style="13" customWidth="1"/>
    <col min="16142" max="16142" width="18.140625" style="13" customWidth="1"/>
    <col min="16143" max="16143" width="22.85546875" style="13" customWidth="1"/>
    <col min="16144" max="16384" width="11.5703125" style="13"/>
  </cols>
  <sheetData>
    <row r="2" spans="2:15" s="1" customFormat="1" ht="66.75" customHeight="1">
      <c r="B2" s="971" t="s">
        <v>145</v>
      </c>
      <c r="C2" s="972"/>
      <c r="D2" s="972"/>
      <c r="E2" s="972"/>
      <c r="F2" s="972"/>
      <c r="G2" s="972"/>
      <c r="H2" s="972"/>
      <c r="I2" s="972"/>
      <c r="J2" s="972"/>
      <c r="K2" s="448"/>
      <c r="L2" s="448"/>
      <c r="M2" s="448"/>
      <c r="N2" s="300"/>
    </row>
    <row r="3" spans="2:15" s="2" customFormat="1" ht="13.5" thickBot="1">
      <c r="D3" s="24"/>
      <c r="E3" s="675"/>
      <c r="F3" s="24"/>
      <c r="G3" s="24"/>
      <c r="H3" s="24"/>
      <c r="I3" s="24"/>
      <c r="J3" s="24"/>
      <c r="K3" s="24"/>
      <c r="L3" s="24"/>
      <c r="M3" s="24"/>
      <c r="N3" s="301"/>
    </row>
    <row r="4" spans="2:15" s="2" customFormat="1" ht="36" customHeight="1" thickBot="1">
      <c r="B4" s="973" t="s">
        <v>1</v>
      </c>
      <c r="C4" s="974" t="s">
        <v>2</v>
      </c>
      <c r="D4" s="974" t="s">
        <v>3</v>
      </c>
      <c r="E4" s="1069" t="s">
        <v>4</v>
      </c>
      <c r="F4" s="977" t="s">
        <v>5</v>
      </c>
      <c r="G4" s="973" t="s">
        <v>6</v>
      </c>
      <c r="H4" s="979" t="s">
        <v>7</v>
      </c>
      <c r="I4" s="980"/>
      <c r="J4" s="981"/>
      <c r="K4" s="985" t="s">
        <v>1186</v>
      </c>
      <c r="L4" s="986"/>
      <c r="M4" s="986"/>
      <c r="N4" s="986"/>
      <c r="O4" s="986"/>
    </row>
    <row r="5" spans="2:15" s="2" customFormat="1" ht="15.75" customHeight="1" thickBot="1">
      <c r="B5" s="973"/>
      <c r="C5" s="975"/>
      <c r="D5" s="975"/>
      <c r="E5" s="1069"/>
      <c r="F5" s="978"/>
      <c r="G5" s="973"/>
      <c r="H5" s="982"/>
      <c r="I5" s="983"/>
      <c r="J5" s="984"/>
      <c r="K5" s="982"/>
      <c r="L5" s="983"/>
      <c r="M5" s="983"/>
      <c r="N5" s="983"/>
      <c r="O5" s="983"/>
    </row>
    <row r="6" spans="2:15" s="2" customFormat="1" ht="30.75" customHeight="1" thickBot="1">
      <c r="B6" s="973"/>
      <c r="C6" s="976"/>
      <c r="D6" s="976"/>
      <c r="E6" s="1069"/>
      <c r="F6" s="82" t="s">
        <v>8</v>
      </c>
      <c r="G6" s="594" t="s">
        <v>8</v>
      </c>
      <c r="H6" s="594" t="s">
        <v>9</v>
      </c>
      <c r="I6" s="82" t="s">
        <v>10</v>
      </c>
      <c r="J6" s="82" t="s">
        <v>11</v>
      </c>
      <c r="K6" s="599" t="s">
        <v>421</v>
      </c>
      <c r="L6" s="596" t="s">
        <v>426</v>
      </c>
      <c r="M6" s="676" t="s">
        <v>422</v>
      </c>
      <c r="N6" s="302" t="s">
        <v>423</v>
      </c>
      <c r="O6" s="302" t="s">
        <v>422</v>
      </c>
    </row>
    <row r="7" spans="2:15" ht="30">
      <c r="B7" s="601" t="s">
        <v>146</v>
      </c>
      <c r="C7" s="85"/>
      <c r="D7" s="598"/>
      <c r="E7" s="677">
        <f>SUM(E8:E11)</f>
        <v>2702</v>
      </c>
      <c r="F7" s="598"/>
      <c r="G7" s="598"/>
      <c r="H7" s="598"/>
      <c r="I7" s="598"/>
      <c r="J7" s="326"/>
      <c r="K7" s="597"/>
      <c r="L7" s="597"/>
      <c r="M7" s="198"/>
      <c r="N7" s="678"/>
      <c r="O7" s="18"/>
    </row>
    <row r="8" spans="2:15" ht="127.5" customHeight="1">
      <c r="B8" s="601"/>
      <c r="C8" s="85" t="s">
        <v>147</v>
      </c>
      <c r="D8" s="598" t="s">
        <v>148</v>
      </c>
      <c r="E8" s="679">
        <v>968</v>
      </c>
      <c r="F8" s="598" t="s">
        <v>52</v>
      </c>
      <c r="G8" s="598" t="s">
        <v>16</v>
      </c>
      <c r="H8" s="598" t="s">
        <v>435</v>
      </c>
      <c r="I8" s="598" t="s">
        <v>435</v>
      </c>
      <c r="J8" s="326" t="s">
        <v>30</v>
      </c>
      <c r="K8" s="597" t="s">
        <v>435</v>
      </c>
      <c r="L8" s="597" t="s">
        <v>435</v>
      </c>
      <c r="M8" s="680" t="s">
        <v>1239</v>
      </c>
      <c r="N8" s="681">
        <v>1</v>
      </c>
      <c r="O8" s="18"/>
    </row>
    <row r="9" spans="2:15" ht="69" customHeight="1">
      <c r="B9" s="601"/>
      <c r="C9" s="85" t="s">
        <v>1240</v>
      </c>
      <c r="D9" s="598"/>
      <c r="E9" s="679">
        <v>32</v>
      </c>
      <c r="F9" s="598" t="s">
        <v>52</v>
      </c>
      <c r="G9" s="598" t="s">
        <v>16</v>
      </c>
      <c r="H9" s="598" t="s">
        <v>712</v>
      </c>
      <c r="I9" s="598" t="s">
        <v>656</v>
      </c>
      <c r="J9" s="326" t="s">
        <v>658</v>
      </c>
      <c r="K9" s="597"/>
      <c r="L9" s="597"/>
      <c r="M9" s="680" t="s">
        <v>1241</v>
      </c>
      <c r="N9" s="682"/>
      <c r="O9" s="18"/>
    </row>
    <row r="10" spans="2:15" ht="60" customHeight="1">
      <c r="B10" s="601"/>
      <c r="C10" s="85" t="s">
        <v>149</v>
      </c>
      <c r="D10" s="598" t="s">
        <v>150</v>
      </c>
      <c r="E10" s="679">
        <v>500</v>
      </c>
      <c r="F10" s="598" t="s">
        <v>52</v>
      </c>
      <c r="G10" s="598" t="s">
        <v>16</v>
      </c>
      <c r="H10" s="598" t="s">
        <v>151</v>
      </c>
      <c r="I10" s="355" t="s">
        <v>1242</v>
      </c>
      <c r="J10" s="683" t="s">
        <v>658</v>
      </c>
      <c r="K10" s="597" t="s">
        <v>52</v>
      </c>
      <c r="L10" s="597"/>
      <c r="M10" s="680" t="s">
        <v>1243</v>
      </c>
      <c r="N10" s="18"/>
      <c r="O10" s="19"/>
    </row>
    <row r="11" spans="2:15" ht="45">
      <c r="B11" s="601"/>
      <c r="C11" s="85" t="s">
        <v>154</v>
      </c>
      <c r="D11" s="598" t="s">
        <v>155</v>
      </c>
      <c r="E11" s="679">
        <v>1202</v>
      </c>
      <c r="F11" s="598" t="s">
        <v>16</v>
      </c>
      <c r="G11" s="598" t="s">
        <v>16</v>
      </c>
      <c r="H11" s="598" t="s">
        <v>156</v>
      </c>
      <c r="I11" s="598" t="s">
        <v>157</v>
      </c>
      <c r="J11" s="326" t="s">
        <v>158</v>
      </c>
      <c r="K11" s="597"/>
      <c r="L11" s="597"/>
      <c r="M11" s="684" t="s">
        <v>1244</v>
      </c>
      <c r="N11" s="682" t="s">
        <v>435</v>
      </c>
      <c r="O11" s="19" t="s">
        <v>807</v>
      </c>
    </row>
    <row r="12" spans="2:15" ht="30">
      <c r="B12" s="19" t="s">
        <v>159</v>
      </c>
      <c r="C12" s="85"/>
      <c r="E12" s="677">
        <f>SUM(E13:E26)</f>
        <v>4792</v>
      </c>
      <c r="F12" s="598"/>
      <c r="G12" s="598"/>
      <c r="H12" s="598"/>
      <c r="I12" s="598"/>
      <c r="J12" s="326"/>
      <c r="K12" s="597"/>
      <c r="L12" s="597"/>
      <c r="M12" s="684"/>
      <c r="N12" s="682"/>
      <c r="O12" s="19"/>
    </row>
    <row r="13" spans="2:15" ht="90">
      <c r="B13" s="18"/>
      <c r="C13" s="685" t="s">
        <v>1245</v>
      </c>
      <c r="D13" s="598" t="s">
        <v>90</v>
      </c>
      <c r="E13" s="686">
        <v>624</v>
      </c>
      <c r="F13" s="598" t="s">
        <v>52</v>
      </c>
      <c r="G13" s="598" t="s">
        <v>16</v>
      </c>
      <c r="H13" s="598" t="s">
        <v>435</v>
      </c>
      <c r="I13" s="598" t="s">
        <v>643</v>
      </c>
      <c r="J13" s="326" t="s">
        <v>30</v>
      </c>
      <c r="K13" s="597"/>
      <c r="L13" s="597"/>
      <c r="M13" s="597" t="s">
        <v>1246</v>
      </c>
      <c r="N13" s="682"/>
      <c r="O13" s="18"/>
    </row>
    <row r="14" spans="2:15" ht="75">
      <c r="B14" s="19"/>
      <c r="C14" s="685" t="s">
        <v>1247</v>
      </c>
      <c r="D14" s="598" t="s">
        <v>1248</v>
      </c>
      <c r="E14" s="686">
        <v>56</v>
      </c>
      <c r="F14" s="598" t="s">
        <v>52</v>
      </c>
      <c r="G14" s="598" t="s">
        <v>16</v>
      </c>
      <c r="H14" s="598" t="s">
        <v>164</v>
      </c>
      <c r="I14" s="598" t="s">
        <v>643</v>
      </c>
      <c r="J14" s="326" t="s">
        <v>658</v>
      </c>
      <c r="K14" s="597"/>
      <c r="L14" s="597"/>
      <c r="M14" s="687" t="s">
        <v>1249</v>
      </c>
      <c r="N14" s="682"/>
      <c r="O14" s="18"/>
    </row>
    <row r="15" spans="2:15" ht="60">
      <c r="B15" s="601"/>
      <c r="C15" s="685" t="s">
        <v>1250</v>
      </c>
      <c r="D15" s="598" t="s">
        <v>90</v>
      </c>
      <c r="E15" s="686">
        <v>69</v>
      </c>
      <c r="F15" s="598" t="s">
        <v>52</v>
      </c>
      <c r="G15" s="598" t="s">
        <v>16</v>
      </c>
      <c r="H15" s="598" t="s">
        <v>164</v>
      </c>
      <c r="I15" s="598" t="s">
        <v>643</v>
      </c>
      <c r="J15" s="326" t="s">
        <v>658</v>
      </c>
      <c r="K15" s="597"/>
      <c r="L15" s="597"/>
      <c r="M15" s="687" t="s">
        <v>1249</v>
      </c>
      <c r="N15" s="682"/>
      <c r="O15" s="18"/>
    </row>
    <row r="16" spans="2:15" ht="60">
      <c r="B16" s="601"/>
      <c r="C16" s="685" t="s">
        <v>1251</v>
      </c>
      <c r="D16" s="598" t="s">
        <v>90</v>
      </c>
      <c r="E16" s="686">
        <v>294</v>
      </c>
      <c r="F16" s="598" t="s">
        <v>52</v>
      </c>
      <c r="G16" s="598" t="s">
        <v>16</v>
      </c>
      <c r="H16" s="598" t="s">
        <v>435</v>
      </c>
      <c r="I16" s="598" t="s">
        <v>655</v>
      </c>
      <c r="J16" s="326" t="s">
        <v>712</v>
      </c>
      <c r="K16" s="597"/>
      <c r="L16" s="597"/>
      <c r="M16" s="687" t="s">
        <v>1252</v>
      </c>
      <c r="N16" s="682"/>
      <c r="O16" s="18"/>
    </row>
    <row r="17" spans="2:15" ht="75">
      <c r="B17" s="601"/>
      <c r="C17" s="685" t="s">
        <v>1253</v>
      </c>
      <c r="D17" s="598" t="s">
        <v>90</v>
      </c>
      <c r="E17" s="686">
        <v>1500</v>
      </c>
      <c r="F17" s="598" t="s">
        <v>16</v>
      </c>
      <c r="G17" s="598" t="s">
        <v>16</v>
      </c>
      <c r="H17" s="598" t="s">
        <v>655</v>
      </c>
      <c r="I17" s="598" t="s">
        <v>656</v>
      </c>
      <c r="J17" s="326" t="s">
        <v>658</v>
      </c>
      <c r="K17" s="597"/>
      <c r="L17" s="597"/>
      <c r="M17" s="688" t="s">
        <v>1254</v>
      </c>
      <c r="N17" s="682"/>
      <c r="O17" s="18"/>
    </row>
    <row r="18" spans="2:15" ht="30.75" customHeight="1">
      <c r="B18" s="601"/>
      <c r="C18" s="689" t="s">
        <v>1255</v>
      </c>
      <c r="D18" s="598" t="s">
        <v>90</v>
      </c>
      <c r="E18" s="686">
        <v>269</v>
      </c>
      <c r="F18" s="598" t="s">
        <v>52</v>
      </c>
      <c r="G18" s="598" t="s">
        <v>16</v>
      </c>
      <c r="H18" s="598" t="s">
        <v>712</v>
      </c>
      <c r="I18" s="598" t="s">
        <v>656</v>
      </c>
      <c r="J18" s="326" t="s">
        <v>658</v>
      </c>
      <c r="K18" s="597"/>
      <c r="L18" s="597"/>
      <c r="M18" s="688" t="s">
        <v>1256</v>
      </c>
      <c r="N18" s="682"/>
      <c r="O18" s="18"/>
    </row>
    <row r="19" spans="2:15" ht="90">
      <c r="B19" s="601"/>
      <c r="C19" s="690" t="s">
        <v>1257</v>
      </c>
      <c r="D19" s="598" t="s">
        <v>90</v>
      </c>
      <c r="E19" s="686">
        <v>132</v>
      </c>
      <c r="F19" s="598" t="s">
        <v>52</v>
      </c>
      <c r="G19" s="598" t="s">
        <v>16</v>
      </c>
      <c r="H19" s="598" t="s">
        <v>1258</v>
      </c>
      <c r="I19" s="598" t="s">
        <v>709</v>
      </c>
      <c r="J19" s="326" t="s">
        <v>643</v>
      </c>
      <c r="K19" s="597"/>
      <c r="L19" s="597"/>
      <c r="M19" s="691" t="s">
        <v>1259</v>
      </c>
      <c r="N19" s="682"/>
      <c r="O19" s="18"/>
    </row>
    <row r="20" spans="2:15" ht="90">
      <c r="B20" s="601"/>
      <c r="C20" s="690" t="s">
        <v>1260</v>
      </c>
      <c r="D20" s="598" t="s">
        <v>90</v>
      </c>
      <c r="E20" s="686">
        <v>150</v>
      </c>
      <c r="F20" s="598" t="s">
        <v>52</v>
      </c>
      <c r="G20" s="598" t="s">
        <v>16</v>
      </c>
      <c r="H20" s="598" t="s">
        <v>1258</v>
      </c>
      <c r="I20" s="598" t="s">
        <v>644</v>
      </c>
      <c r="J20" s="326" t="s">
        <v>644</v>
      </c>
      <c r="K20" s="597"/>
      <c r="L20" s="597"/>
      <c r="M20" s="691" t="s">
        <v>1259</v>
      </c>
      <c r="N20" s="682"/>
      <c r="O20" s="18"/>
    </row>
    <row r="21" spans="2:15" ht="45">
      <c r="B21" s="601"/>
      <c r="C21" s="690" t="s">
        <v>1261</v>
      </c>
      <c r="D21" s="598" t="s">
        <v>90</v>
      </c>
      <c r="E21" s="686">
        <v>150</v>
      </c>
      <c r="F21" s="598" t="s">
        <v>52</v>
      </c>
      <c r="G21" s="598" t="s">
        <v>16</v>
      </c>
      <c r="H21" s="598" t="s">
        <v>655</v>
      </c>
      <c r="I21" s="598" t="s">
        <v>655</v>
      </c>
      <c r="J21" s="326" t="s">
        <v>30</v>
      </c>
      <c r="K21" s="597"/>
      <c r="L21" s="597"/>
      <c r="M21" s="691" t="s">
        <v>1259</v>
      </c>
      <c r="N21" s="682"/>
      <c r="O21" s="18"/>
    </row>
    <row r="22" spans="2:15" ht="58.5" customHeight="1">
      <c r="B22" s="601"/>
      <c r="C22" s="690" t="s">
        <v>1262</v>
      </c>
      <c r="D22" s="598" t="s">
        <v>90</v>
      </c>
      <c r="E22" s="686">
        <v>25</v>
      </c>
      <c r="F22" s="598" t="s">
        <v>52</v>
      </c>
      <c r="G22" s="598" t="s">
        <v>16</v>
      </c>
      <c r="H22" s="598"/>
      <c r="I22" s="598"/>
      <c r="J22" s="326" t="s">
        <v>30</v>
      </c>
      <c r="K22" s="597"/>
      <c r="L22" s="597"/>
      <c r="M22" s="691" t="s">
        <v>1259</v>
      </c>
      <c r="N22" s="682"/>
      <c r="O22" s="18"/>
    </row>
    <row r="23" spans="2:15" ht="62.25" customHeight="1">
      <c r="B23" s="601"/>
      <c r="C23" s="690" t="s">
        <v>1263</v>
      </c>
      <c r="D23" s="598" t="s">
        <v>90</v>
      </c>
      <c r="E23" s="686">
        <v>538</v>
      </c>
      <c r="F23" s="598" t="s">
        <v>52</v>
      </c>
      <c r="G23" s="598" t="s">
        <v>16</v>
      </c>
      <c r="H23" s="598"/>
      <c r="I23" s="598"/>
      <c r="J23" s="326"/>
      <c r="K23" s="597"/>
      <c r="L23" s="597"/>
      <c r="M23" s="691" t="s">
        <v>1259</v>
      </c>
      <c r="N23" s="682"/>
      <c r="O23" s="18"/>
    </row>
    <row r="24" spans="2:15" ht="135" customHeight="1">
      <c r="B24" s="601"/>
      <c r="C24" s="685" t="s">
        <v>1264</v>
      </c>
      <c r="D24" s="598" t="s">
        <v>90</v>
      </c>
      <c r="E24" s="686">
        <v>120</v>
      </c>
      <c r="F24" s="355" t="s">
        <v>16</v>
      </c>
      <c r="G24" s="598" t="s">
        <v>16</v>
      </c>
      <c r="H24" s="598" t="s">
        <v>435</v>
      </c>
      <c r="I24" s="598" t="s">
        <v>435</v>
      </c>
      <c r="J24" s="326" t="s">
        <v>162</v>
      </c>
      <c r="K24" s="597" t="s">
        <v>435</v>
      </c>
      <c r="L24" s="597" t="s">
        <v>435</v>
      </c>
      <c r="M24" s="691" t="s">
        <v>1259</v>
      </c>
      <c r="N24" s="682" t="s">
        <v>435</v>
      </c>
      <c r="O24" s="19"/>
    </row>
    <row r="25" spans="2:15" ht="116.25" customHeight="1">
      <c r="B25" s="601"/>
      <c r="C25" s="685" t="s">
        <v>1265</v>
      </c>
      <c r="D25" s="598" t="s">
        <v>90</v>
      </c>
      <c r="E25" s="686">
        <v>828</v>
      </c>
      <c r="F25" s="598" t="s">
        <v>52</v>
      </c>
      <c r="G25" s="598" t="s">
        <v>16</v>
      </c>
      <c r="H25" s="598" t="s">
        <v>164</v>
      </c>
      <c r="I25" s="598" t="s">
        <v>165</v>
      </c>
      <c r="J25" s="326" t="s">
        <v>162</v>
      </c>
      <c r="K25" s="597"/>
      <c r="L25" s="597"/>
      <c r="M25" s="691" t="s">
        <v>1259</v>
      </c>
      <c r="N25" s="682" t="s">
        <v>435</v>
      </c>
      <c r="O25" s="18"/>
    </row>
    <row r="26" spans="2:15" ht="152.25" customHeight="1">
      <c r="B26" s="601"/>
      <c r="C26" s="685" t="s">
        <v>1266</v>
      </c>
      <c r="D26" s="598" t="s">
        <v>90</v>
      </c>
      <c r="E26" s="686">
        <v>37</v>
      </c>
      <c r="F26" s="598" t="s">
        <v>52</v>
      </c>
      <c r="G26" s="598" t="s">
        <v>16</v>
      </c>
      <c r="H26" s="592" t="s">
        <v>435</v>
      </c>
      <c r="I26" s="692" t="s">
        <v>709</v>
      </c>
      <c r="J26" s="693" t="s">
        <v>658</v>
      </c>
      <c r="K26" s="597" t="s">
        <v>435</v>
      </c>
      <c r="L26" s="597" t="s">
        <v>435</v>
      </c>
      <c r="M26" s="687" t="s">
        <v>1267</v>
      </c>
      <c r="N26" s="682" t="s">
        <v>435</v>
      </c>
      <c r="O26" s="19" t="s">
        <v>792</v>
      </c>
    </row>
    <row r="27" spans="2:15" ht="30">
      <c r="B27" s="601" t="s">
        <v>170</v>
      </c>
      <c r="C27" s="85"/>
      <c r="D27" s="598"/>
      <c r="E27" s="677">
        <f>SUM(E28:E30)</f>
        <v>2000</v>
      </c>
      <c r="F27" s="598"/>
      <c r="G27" s="598"/>
      <c r="H27" s="598"/>
      <c r="I27" s="598"/>
      <c r="J27" s="326"/>
      <c r="K27" s="597"/>
      <c r="L27" s="597"/>
      <c r="M27" s="198"/>
      <c r="N27" s="682"/>
      <c r="O27" s="18"/>
    </row>
    <row r="28" spans="2:15" ht="60">
      <c r="B28" s="601"/>
      <c r="C28" s="685" t="s">
        <v>1268</v>
      </c>
      <c r="D28" s="598" t="s">
        <v>1269</v>
      </c>
      <c r="E28" s="679">
        <v>178</v>
      </c>
      <c r="F28" s="598" t="s">
        <v>16</v>
      </c>
      <c r="G28" s="598" t="s">
        <v>16</v>
      </c>
      <c r="H28" s="598" t="s">
        <v>172</v>
      </c>
      <c r="I28" s="598" t="s">
        <v>173</v>
      </c>
      <c r="J28" s="326" t="s">
        <v>174</v>
      </c>
      <c r="K28" s="597" t="s">
        <v>435</v>
      </c>
      <c r="L28" s="597"/>
      <c r="M28" s="684" t="s">
        <v>1270</v>
      </c>
      <c r="N28" s="682"/>
      <c r="O28" s="18"/>
    </row>
    <row r="29" spans="2:15" ht="45">
      <c r="B29" s="601"/>
      <c r="C29" s="85" t="s">
        <v>1271</v>
      </c>
      <c r="D29" s="598" t="s">
        <v>1272</v>
      </c>
      <c r="E29" s="679">
        <v>1804</v>
      </c>
      <c r="F29" s="598" t="s">
        <v>16</v>
      </c>
      <c r="G29" s="598" t="s">
        <v>16</v>
      </c>
      <c r="H29" s="598" t="s">
        <v>172</v>
      </c>
      <c r="I29" s="598" t="s">
        <v>173</v>
      </c>
      <c r="J29" s="326" t="s">
        <v>176</v>
      </c>
      <c r="K29" s="597" t="s">
        <v>435</v>
      </c>
      <c r="L29" s="597"/>
      <c r="M29" s="684" t="s">
        <v>1273</v>
      </c>
      <c r="N29" s="682"/>
      <c r="O29" s="18"/>
    </row>
    <row r="30" spans="2:15" ht="60" customHeight="1">
      <c r="B30" s="601"/>
      <c r="C30" s="85" t="s">
        <v>1274</v>
      </c>
      <c r="D30" s="598"/>
      <c r="E30" s="679">
        <v>18</v>
      </c>
      <c r="F30" s="598"/>
      <c r="G30" s="598"/>
      <c r="H30" s="598"/>
      <c r="I30" s="598"/>
      <c r="J30" s="326"/>
      <c r="K30" s="597"/>
      <c r="L30" s="597" t="s">
        <v>435</v>
      </c>
      <c r="M30" s="680" t="s">
        <v>1275</v>
      </c>
      <c r="N30" s="682"/>
      <c r="O30" s="18"/>
    </row>
    <row r="31" spans="2:15" ht="30">
      <c r="B31" s="601" t="s">
        <v>177</v>
      </c>
      <c r="C31" s="85"/>
      <c r="D31" s="598"/>
      <c r="E31" s="677">
        <f>SUM(E32:E33)</f>
        <v>19387</v>
      </c>
      <c r="F31" s="598"/>
      <c r="G31" s="598"/>
      <c r="H31" s="598"/>
      <c r="I31" s="598"/>
      <c r="J31" s="326"/>
      <c r="K31" s="597"/>
      <c r="L31" s="597"/>
      <c r="M31" s="198"/>
      <c r="N31" s="682"/>
      <c r="O31" s="18"/>
    </row>
    <row r="32" spans="2:15" ht="60">
      <c r="B32" s="601"/>
      <c r="C32" s="85" t="s">
        <v>178</v>
      </c>
      <c r="D32" s="598" t="s">
        <v>90</v>
      </c>
      <c r="E32" s="679">
        <v>4946</v>
      </c>
      <c r="F32" s="598" t="s">
        <v>52</v>
      </c>
      <c r="G32" s="598" t="s">
        <v>16</v>
      </c>
      <c r="H32" s="598" t="s">
        <v>179</v>
      </c>
      <c r="I32" s="598" t="s">
        <v>180</v>
      </c>
      <c r="J32" s="326" t="s">
        <v>181</v>
      </c>
      <c r="K32" s="597" t="s">
        <v>435</v>
      </c>
      <c r="L32" s="597" t="s">
        <v>435</v>
      </c>
      <c r="M32" s="680" t="s">
        <v>740</v>
      </c>
      <c r="N32" s="682"/>
      <c r="O32" s="18"/>
    </row>
    <row r="33" spans="2:15" ht="60">
      <c r="B33" s="601"/>
      <c r="C33" s="85" t="s">
        <v>182</v>
      </c>
      <c r="D33" s="598" t="s">
        <v>90</v>
      </c>
      <c r="E33" s="679">
        <v>14441</v>
      </c>
      <c r="F33" s="598" t="s">
        <v>52</v>
      </c>
      <c r="G33" s="598" t="s">
        <v>16</v>
      </c>
      <c r="H33" s="598" t="s">
        <v>793</v>
      </c>
      <c r="I33" s="598" t="s">
        <v>793</v>
      </c>
      <c r="J33" s="326" t="s">
        <v>183</v>
      </c>
      <c r="K33" s="597" t="s">
        <v>435</v>
      </c>
      <c r="L33" s="597" t="s">
        <v>435</v>
      </c>
      <c r="M33" s="680" t="s">
        <v>740</v>
      </c>
      <c r="N33" s="682"/>
      <c r="O33" s="18"/>
    </row>
    <row r="34" spans="2:15" ht="30">
      <c r="B34" s="601" t="s">
        <v>184</v>
      </c>
      <c r="C34" s="85"/>
      <c r="D34" s="598"/>
      <c r="E34" s="677">
        <f>SUM(E36:E77)</f>
        <v>2824</v>
      </c>
      <c r="F34" s="598"/>
      <c r="G34" s="598"/>
      <c r="H34" s="598"/>
      <c r="I34" s="598"/>
      <c r="J34" s="326"/>
      <c r="K34" s="597"/>
      <c r="L34" s="597"/>
      <c r="M34" s="198"/>
      <c r="N34" s="682"/>
      <c r="O34" s="18"/>
    </row>
    <row r="35" spans="2:15" ht="30">
      <c r="B35" s="601"/>
      <c r="C35" s="694" t="s">
        <v>185</v>
      </c>
      <c r="D35" s="598"/>
      <c r="E35" s="695"/>
      <c r="F35" s="598"/>
      <c r="G35" s="598"/>
      <c r="H35" s="598"/>
      <c r="I35" s="598"/>
      <c r="J35" s="326"/>
      <c r="K35" s="597"/>
      <c r="L35" s="597"/>
      <c r="M35" s="597"/>
      <c r="N35" s="682"/>
      <c r="O35" s="18"/>
    </row>
    <row r="36" spans="2:15">
      <c r="B36" s="601"/>
      <c r="C36" s="85" t="s">
        <v>1276</v>
      </c>
      <c r="D36" s="598"/>
      <c r="E36" s="695">
        <v>54</v>
      </c>
      <c r="F36" s="598"/>
      <c r="G36" s="598"/>
      <c r="H36" s="598"/>
      <c r="I36" s="598"/>
      <c r="J36" s="326"/>
      <c r="K36" s="597"/>
      <c r="L36" s="597"/>
      <c r="M36" s="597"/>
      <c r="N36" s="682"/>
      <c r="O36" s="18"/>
    </row>
    <row r="37" spans="2:15">
      <c r="B37" s="601"/>
      <c r="C37" s="85" t="s">
        <v>96</v>
      </c>
      <c r="D37" s="598"/>
      <c r="E37" s="695">
        <v>15</v>
      </c>
      <c r="F37" s="598"/>
      <c r="G37" s="598"/>
      <c r="H37" s="598"/>
      <c r="I37" s="598"/>
      <c r="J37" s="326"/>
      <c r="K37" s="597"/>
      <c r="L37" s="597"/>
      <c r="M37" s="597"/>
      <c r="N37" s="682"/>
      <c r="O37" s="18"/>
    </row>
    <row r="38" spans="2:15">
      <c r="B38" s="601"/>
      <c r="C38" s="85" t="s">
        <v>92</v>
      </c>
      <c r="D38" s="598"/>
      <c r="E38" s="695">
        <v>20</v>
      </c>
      <c r="F38" s="598"/>
      <c r="G38" s="598"/>
      <c r="H38" s="598"/>
      <c r="I38" s="598"/>
      <c r="J38" s="326"/>
      <c r="K38" s="597"/>
      <c r="L38" s="597"/>
      <c r="M38" s="597"/>
      <c r="N38" s="682"/>
      <c r="O38" s="18"/>
    </row>
    <row r="39" spans="2:15">
      <c r="B39" s="601"/>
      <c r="C39" s="85" t="s">
        <v>98</v>
      </c>
      <c r="D39" s="598"/>
      <c r="E39" s="695">
        <v>25</v>
      </c>
      <c r="F39" s="598"/>
      <c r="G39" s="598"/>
      <c r="H39" s="598"/>
      <c r="I39" s="598"/>
      <c r="J39" s="326"/>
      <c r="K39" s="597"/>
      <c r="L39" s="597"/>
      <c r="M39" s="597"/>
      <c r="N39" s="682"/>
      <c r="O39" s="18"/>
    </row>
    <row r="40" spans="2:15" ht="30">
      <c r="B40" s="601"/>
      <c r="C40" s="694" t="s">
        <v>189</v>
      </c>
      <c r="D40" s="598"/>
      <c r="E40" s="695"/>
      <c r="F40" s="598"/>
      <c r="G40" s="598"/>
      <c r="H40" s="598"/>
      <c r="I40" s="598"/>
      <c r="J40" s="326"/>
      <c r="K40" s="597"/>
      <c r="L40" s="597"/>
      <c r="M40" s="597"/>
      <c r="N40" s="682"/>
      <c r="O40" s="18"/>
    </row>
    <row r="41" spans="2:15" ht="75">
      <c r="B41" s="601"/>
      <c r="C41" s="85" t="s">
        <v>1277</v>
      </c>
      <c r="D41" s="598"/>
      <c r="E41" s="695">
        <v>477</v>
      </c>
      <c r="F41" s="598"/>
      <c r="G41" s="598"/>
      <c r="H41" s="598"/>
      <c r="I41" s="598"/>
      <c r="J41" s="326"/>
      <c r="K41" s="597"/>
      <c r="L41" s="597"/>
      <c r="M41" s="597"/>
      <c r="N41" s="682"/>
      <c r="O41" s="18"/>
    </row>
    <row r="42" spans="2:15">
      <c r="B42" s="601"/>
      <c r="C42" s="85" t="s">
        <v>96</v>
      </c>
      <c r="D42" s="598"/>
      <c r="E42" s="695">
        <v>50</v>
      </c>
      <c r="F42" s="598"/>
      <c r="G42" s="598"/>
      <c r="H42" s="598"/>
      <c r="I42" s="598"/>
      <c r="J42" s="326"/>
      <c r="K42" s="597"/>
      <c r="L42" s="597"/>
      <c r="M42" s="597"/>
      <c r="N42" s="682"/>
      <c r="O42" s="18"/>
    </row>
    <row r="43" spans="2:15">
      <c r="B43" s="601"/>
      <c r="C43" s="85" t="s">
        <v>97</v>
      </c>
      <c r="D43" s="598"/>
      <c r="E43" s="695">
        <v>140</v>
      </c>
      <c r="F43" s="598"/>
      <c r="G43" s="598"/>
      <c r="H43" s="598"/>
      <c r="I43" s="598"/>
      <c r="J43" s="326"/>
      <c r="K43" s="597"/>
      <c r="L43" s="597"/>
      <c r="M43" s="597"/>
      <c r="N43" s="682"/>
      <c r="O43" s="18"/>
    </row>
    <row r="44" spans="2:15">
      <c r="B44" s="601"/>
      <c r="C44" s="85" t="s">
        <v>92</v>
      </c>
      <c r="D44" s="598"/>
      <c r="E44" s="695">
        <v>180</v>
      </c>
      <c r="F44" s="598"/>
      <c r="G44" s="598"/>
      <c r="H44" s="598"/>
      <c r="I44" s="598"/>
      <c r="J44" s="326"/>
      <c r="K44" s="597"/>
      <c r="L44" s="597"/>
      <c r="M44" s="597"/>
      <c r="N44" s="682"/>
      <c r="O44" s="18"/>
    </row>
    <row r="45" spans="2:15">
      <c r="B45" s="601"/>
      <c r="C45" s="85" t="s">
        <v>98</v>
      </c>
      <c r="D45" s="598"/>
      <c r="E45" s="695">
        <v>179</v>
      </c>
      <c r="F45" s="598"/>
      <c r="G45" s="598"/>
      <c r="H45" s="598"/>
      <c r="I45" s="598"/>
      <c r="J45" s="326"/>
      <c r="K45" s="597"/>
      <c r="L45" s="597"/>
      <c r="M45" s="597"/>
      <c r="N45" s="682"/>
      <c r="O45" s="18"/>
    </row>
    <row r="46" spans="2:15">
      <c r="B46" s="601"/>
      <c r="C46" s="85" t="s">
        <v>99</v>
      </c>
      <c r="D46" s="598"/>
      <c r="E46" s="695">
        <v>119</v>
      </c>
      <c r="F46" s="598"/>
      <c r="G46" s="598"/>
      <c r="H46" s="598"/>
      <c r="I46" s="598"/>
      <c r="J46" s="326"/>
      <c r="K46" s="597"/>
      <c r="L46" s="597"/>
      <c r="M46" s="597"/>
      <c r="N46" s="682"/>
      <c r="O46" s="18"/>
    </row>
    <row r="47" spans="2:15" ht="30">
      <c r="B47" s="601"/>
      <c r="C47" s="694" t="s">
        <v>1278</v>
      </c>
      <c r="D47" s="598"/>
      <c r="E47" s="695"/>
      <c r="F47" s="598"/>
      <c r="G47" s="598"/>
      <c r="H47" s="598"/>
      <c r="I47" s="598"/>
      <c r="J47" s="326"/>
      <c r="K47" s="597"/>
      <c r="L47" s="597"/>
      <c r="M47" s="597"/>
      <c r="N47" s="682"/>
      <c r="O47" s="18"/>
    </row>
    <row r="48" spans="2:15">
      <c r="B48" s="601"/>
      <c r="C48" s="85" t="s">
        <v>90</v>
      </c>
      <c r="D48" s="598"/>
      <c r="E48" s="695">
        <v>120</v>
      </c>
      <c r="F48" s="598"/>
      <c r="G48" s="598"/>
      <c r="H48" s="598"/>
      <c r="I48" s="598"/>
      <c r="J48" s="326"/>
      <c r="K48" s="597"/>
      <c r="L48" s="597"/>
      <c r="M48" s="597"/>
      <c r="N48" s="682"/>
      <c r="O48" s="18"/>
    </row>
    <row r="49" spans="2:15">
      <c r="B49" s="601"/>
      <c r="C49" s="85" t="s">
        <v>96</v>
      </c>
      <c r="D49" s="598"/>
      <c r="E49" s="695">
        <v>40</v>
      </c>
      <c r="F49" s="598"/>
      <c r="G49" s="598"/>
      <c r="H49" s="598"/>
      <c r="I49" s="598"/>
      <c r="J49" s="326"/>
      <c r="K49" s="597"/>
      <c r="L49" s="597"/>
      <c r="M49" s="597"/>
      <c r="N49" s="682"/>
      <c r="O49" s="18"/>
    </row>
    <row r="50" spans="2:15">
      <c r="B50" s="601"/>
      <c r="C50" s="85" t="s">
        <v>97</v>
      </c>
      <c r="D50" s="598"/>
      <c r="E50" s="695">
        <v>90</v>
      </c>
      <c r="F50" s="598"/>
      <c r="G50" s="598"/>
      <c r="H50" s="598"/>
      <c r="I50" s="598"/>
      <c r="J50" s="326"/>
      <c r="K50" s="597"/>
      <c r="L50" s="597"/>
      <c r="M50" s="597"/>
      <c r="N50" s="682"/>
      <c r="O50" s="18"/>
    </row>
    <row r="51" spans="2:15">
      <c r="B51" s="601"/>
      <c r="C51" s="85" t="s">
        <v>92</v>
      </c>
      <c r="D51" s="598"/>
      <c r="E51" s="695">
        <v>20</v>
      </c>
      <c r="F51" s="598"/>
      <c r="G51" s="598"/>
      <c r="H51" s="598"/>
      <c r="I51" s="598"/>
      <c r="J51" s="326"/>
      <c r="K51" s="597"/>
      <c r="L51" s="597"/>
      <c r="M51" s="597"/>
      <c r="N51" s="682"/>
      <c r="O51" s="18"/>
    </row>
    <row r="52" spans="2:15">
      <c r="B52" s="601"/>
      <c r="C52" s="85" t="s">
        <v>98</v>
      </c>
      <c r="D52" s="598"/>
      <c r="E52" s="695">
        <v>20</v>
      </c>
      <c r="F52" s="598"/>
      <c r="G52" s="598"/>
      <c r="H52" s="598"/>
      <c r="I52" s="598"/>
      <c r="J52" s="326"/>
      <c r="K52" s="597"/>
      <c r="L52" s="597"/>
      <c r="M52" s="597"/>
      <c r="N52" s="682"/>
      <c r="O52" s="18"/>
    </row>
    <row r="53" spans="2:15">
      <c r="B53" s="601"/>
      <c r="C53" s="85" t="s">
        <v>99</v>
      </c>
      <c r="D53" s="598"/>
      <c r="E53" s="695">
        <v>120</v>
      </c>
      <c r="F53" s="598"/>
      <c r="G53" s="598"/>
      <c r="H53" s="598"/>
      <c r="I53" s="598"/>
      <c r="J53" s="326"/>
      <c r="K53" s="597"/>
      <c r="L53" s="597"/>
      <c r="M53" s="597"/>
      <c r="N53" s="682"/>
      <c r="O53" s="18"/>
    </row>
    <row r="54" spans="2:15" ht="60">
      <c r="B54" s="601"/>
      <c r="C54" s="694" t="s">
        <v>195</v>
      </c>
      <c r="D54" s="598"/>
      <c r="E54" s="695"/>
      <c r="F54" s="598"/>
      <c r="G54" s="598"/>
      <c r="H54" s="598"/>
      <c r="I54" s="598"/>
      <c r="J54" s="326"/>
      <c r="K54" s="597"/>
      <c r="L54" s="597"/>
      <c r="M54" s="597"/>
      <c r="N54" s="682"/>
      <c r="O54" s="18"/>
    </row>
    <row r="55" spans="2:15">
      <c r="B55" s="601"/>
      <c r="C55" s="85" t="s">
        <v>90</v>
      </c>
      <c r="D55" s="598"/>
      <c r="E55" s="695">
        <v>28</v>
      </c>
      <c r="F55" s="598"/>
      <c r="G55" s="598"/>
      <c r="H55" s="598"/>
      <c r="I55" s="598"/>
      <c r="J55" s="326"/>
      <c r="K55" s="597"/>
      <c r="L55" s="597"/>
      <c r="M55" s="597"/>
      <c r="N55" s="682"/>
      <c r="O55" s="18"/>
    </row>
    <row r="56" spans="2:15">
      <c r="B56" s="601"/>
      <c r="C56" s="85" t="s">
        <v>98</v>
      </c>
      <c r="D56" s="598"/>
      <c r="E56" s="695">
        <v>46</v>
      </c>
      <c r="F56" s="598"/>
      <c r="G56" s="598"/>
      <c r="H56" s="598"/>
      <c r="I56" s="598"/>
      <c r="J56" s="326"/>
      <c r="K56" s="597"/>
      <c r="L56" s="597"/>
      <c r="M56" s="597"/>
      <c r="N56" s="682"/>
      <c r="O56" s="18"/>
    </row>
    <row r="57" spans="2:15">
      <c r="B57" s="601"/>
      <c r="C57" s="85" t="s">
        <v>99</v>
      </c>
      <c r="D57" s="598"/>
      <c r="E57" s="695">
        <v>86</v>
      </c>
      <c r="F57" s="598"/>
      <c r="G57" s="598"/>
      <c r="H57" s="598"/>
      <c r="I57" s="598"/>
      <c r="J57" s="326"/>
      <c r="K57" s="597"/>
      <c r="L57" s="597"/>
      <c r="M57" s="597"/>
      <c r="N57" s="682"/>
      <c r="O57" s="18"/>
    </row>
    <row r="58" spans="2:15" ht="30">
      <c r="B58" s="601"/>
      <c r="C58" s="694" t="s">
        <v>1138</v>
      </c>
      <c r="D58" s="598"/>
      <c r="E58" s="695"/>
      <c r="F58" s="598"/>
      <c r="G58" s="598"/>
      <c r="H58" s="598"/>
      <c r="I58" s="598"/>
      <c r="J58" s="326"/>
      <c r="K58" s="597"/>
      <c r="L58" s="597"/>
      <c r="M58" s="597"/>
      <c r="N58" s="682"/>
      <c r="O58" s="18"/>
    </row>
    <row r="59" spans="2:15">
      <c r="B59" s="601"/>
      <c r="C59" s="85" t="s">
        <v>90</v>
      </c>
      <c r="D59" s="598"/>
      <c r="E59" s="695">
        <v>48</v>
      </c>
      <c r="F59" s="598"/>
      <c r="G59" s="598"/>
      <c r="H59" s="598"/>
      <c r="I59" s="598"/>
      <c r="J59" s="326"/>
      <c r="K59" s="597"/>
      <c r="L59" s="597"/>
      <c r="M59" s="597"/>
      <c r="N59" s="682"/>
      <c r="O59" s="18"/>
    </row>
    <row r="60" spans="2:15">
      <c r="B60" s="601"/>
      <c r="C60" s="85" t="s">
        <v>96</v>
      </c>
      <c r="D60" s="598"/>
      <c r="E60" s="695">
        <v>20</v>
      </c>
      <c r="F60" s="598"/>
      <c r="G60" s="598"/>
      <c r="H60" s="598"/>
      <c r="I60" s="598"/>
      <c r="J60" s="326"/>
      <c r="K60" s="597"/>
      <c r="L60" s="597"/>
      <c r="M60" s="597"/>
      <c r="N60" s="682"/>
      <c r="O60" s="18"/>
    </row>
    <row r="61" spans="2:15">
      <c r="B61" s="601"/>
      <c r="C61" s="85" t="s">
        <v>97</v>
      </c>
      <c r="D61" s="598"/>
      <c r="E61" s="695">
        <v>40</v>
      </c>
      <c r="F61" s="598"/>
      <c r="G61" s="598"/>
      <c r="H61" s="598"/>
      <c r="I61" s="598"/>
      <c r="J61" s="326"/>
      <c r="K61" s="597"/>
      <c r="L61" s="597"/>
      <c r="M61" s="597"/>
      <c r="N61" s="682"/>
      <c r="O61" s="18"/>
    </row>
    <row r="62" spans="2:15">
      <c r="B62" s="601"/>
      <c r="C62" s="85" t="s">
        <v>92</v>
      </c>
      <c r="D62" s="598"/>
      <c r="E62" s="695">
        <v>35</v>
      </c>
      <c r="F62" s="598"/>
      <c r="G62" s="598"/>
      <c r="H62" s="598"/>
      <c r="I62" s="598"/>
      <c r="J62" s="326"/>
      <c r="K62" s="597"/>
      <c r="L62" s="597"/>
      <c r="M62" s="597"/>
      <c r="N62" s="682"/>
      <c r="O62" s="18"/>
    </row>
    <row r="63" spans="2:15">
      <c r="B63" s="601"/>
      <c r="C63" s="85" t="s">
        <v>98</v>
      </c>
      <c r="D63" s="598"/>
      <c r="E63" s="695">
        <v>45</v>
      </c>
      <c r="F63" s="598"/>
      <c r="G63" s="598"/>
      <c r="H63" s="598"/>
      <c r="I63" s="598"/>
      <c r="J63" s="326"/>
      <c r="K63" s="597"/>
      <c r="L63" s="597"/>
      <c r="M63" s="597"/>
      <c r="N63" s="682"/>
      <c r="O63" s="18"/>
    </row>
    <row r="64" spans="2:15">
      <c r="B64" s="601"/>
      <c r="C64" s="85" t="s">
        <v>99</v>
      </c>
      <c r="D64" s="598"/>
      <c r="E64" s="695">
        <v>45</v>
      </c>
      <c r="F64" s="598"/>
      <c r="G64" s="598"/>
      <c r="H64" s="598"/>
      <c r="I64" s="598"/>
      <c r="J64" s="326"/>
      <c r="K64" s="597"/>
      <c r="L64" s="597"/>
      <c r="M64" s="597"/>
      <c r="N64" s="682"/>
      <c r="O64" s="18"/>
    </row>
    <row r="65" spans="2:15" ht="45">
      <c r="B65" s="601"/>
      <c r="C65" s="694" t="s">
        <v>197</v>
      </c>
      <c r="D65" s="598"/>
      <c r="E65" s="695">
        <v>18</v>
      </c>
      <c r="F65" s="598"/>
      <c r="G65" s="598"/>
      <c r="H65" s="598"/>
      <c r="I65" s="598"/>
      <c r="J65" s="326"/>
      <c r="K65" s="597"/>
      <c r="L65" s="597"/>
      <c r="M65" s="597"/>
      <c r="N65" s="682"/>
      <c r="O65" s="18"/>
    </row>
    <row r="66" spans="2:15">
      <c r="B66" s="601"/>
      <c r="C66" s="85" t="s">
        <v>90</v>
      </c>
      <c r="D66" s="598"/>
      <c r="E66" s="695">
        <v>18</v>
      </c>
      <c r="F66" s="598"/>
      <c r="G66" s="598"/>
      <c r="H66" s="598"/>
      <c r="I66" s="598"/>
      <c r="J66" s="326"/>
      <c r="K66" s="597"/>
      <c r="L66" s="597"/>
      <c r="M66" s="597"/>
      <c r="N66" s="682"/>
      <c r="O66" s="18"/>
    </row>
    <row r="67" spans="2:15">
      <c r="B67" s="601"/>
      <c r="C67" s="85" t="s">
        <v>96</v>
      </c>
      <c r="D67" s="598"/>
      <c r="E67" s="695">
        <v>50</v>
      </c>
      <c r="F67" s="598"/>
      <c r="G67" s="598"/>
      <c r="H67" s="598"/>
      <c r="I67" s="598"/>
      <c r="J67" s="326"/>
      <c r="K67" s="597"/>
      <c r="L67" s="597"/>
      <c r="M67" s="597"/>
      <c r="N67" s="682"/>
      <c r="O67" s="18"/>
    </row>
    <row r="68" spans="2:15">
      <c r="B68" s="601"/>
      <c r="C68" s="85" t="s">
        <v>97</v>
      </c>
      <c r="D68" s="598"/>
      <c r="E68" s="695">
        <v>15</v>
      </c>
      <c r="F68" s="598"/>
      <c r="G68" s="598"/>
      <c r="H68" s="598"/>
      <c r="I68" s="598"/>
      <c r="J68" s="326"/>
      <c r="K68" s="597"/>
      <c r="L68" s="597"/>
      <c r="M68" s="597"/>
      <c r="N68" s="682"/>
      <c r="O68" s="18"/>
    </row>
    <row r="69" spans="2:15">
      <c r="B69" s="601"/>
      <c r="C69" s="85" t="s">
        <v>92</v>
      </c>
      <c r="D69" s="598"/>
      <c r="E69" s="695">
        <v>50</v>
      </c>
      <c r="F69" s="598"/>
      <c r="G69" s="598"/>
      <c r="H69" s="598"/>
      <c r="I69" s="598"/>
      <c r="J69" s="326"/>
      <c r="K69" s="597"/>
      <c r="L69" s="597"/>
      <c r="M69" s="597"/>
      <c r="N69" s="682"/>
      <c r="O69" s="18"/>
    </row>
    <row r="70" spans="2:15">
      <c r="B70" s="601"/>
      <c r="C70" s="85" t="s">
        <v>98</v>
      </c>
      <c r="D70" s="598"/>
      <c r="E70" s="695">
        <v>41</v>
      </c>
      <c r="F70" s="598"/>
      <c r="G70" s="598"/>
      <c r="H70" s="598"/>
      <c r="I70" s="598"/>
      <c r="J70" s="326"/>
      <c r="K70" s="597"/>
      <c r="L70" s="597"/>
      <c r="M70" s="597"/>
      <c r="N70" s="682"/>
      <c r="O70" s="18"/>
    </row>
    <row r="71" spans="2:15">
      <c r="B71" s="601"/>
      <c r="C71" s="85" t="s">
        <v>99</v>
      </c>
      <c r="D71" s="598"/>
      <c r="E71" s="695">
        <v>50</v>
      </c>
      <c r="F71" s="598"/>
      <c r="G71" s="598"/>
      <c r="H71" s="598"/>
      <c r="I71" s="598"/>
      <c r="J71" s="326"/>
      <c r="K71" s="597"/>
      <c r="L71" s="597"/>
      <c r="M71" s="597"/>
      <c r="N71" s="682"/>
      <c r="O71" s="18"/>
    </row>
    <row r="72" spans="2:15" ht="60">
      <c r="B72" s="601"/>
      <c r="C72" s="694" t="s">
        <v>198</v>
      </c>
      <c r="D72" s="598"/>
      <c r="E72" s="695"/>
      <c r="F72" s="598"/>
      <c r="G72" s="598"/>
      <c r="H72" s="598"/>
      <c r="I72" s="598"/>
      <c r="J72" s="326"/>
      <c r="K72" s="597"/>
      <c r="L72" s="597"/>
      <c r="M72" s="597"/>
      <c r="N72" s="682"/>
      <c r="O72" s="18"/>
    </row>
    <row r="73" spans="2:15">
      <c r="B73" s="601"/>
      <c r="C73" s="85" t="s">
        <v>90</v>
      </c>
      <c r="D73" s="598"/>
      <c r="E73" s="695">
        <v>104</v>
      </c>
      <c r="F73" s="598"/>
      <c r="G73" s="598"/>
      <c r="H73" s="598"/>
      <c r="I73" s="598"/>
      <c r="J73" s="326"/>
      <c r="K73" s="597"/>
      <c r="L73" s="597"/>
      <c r="M73" s="597"/>
      <c r="N73" s="682"/>
      <c r="O73" s="18"/>
    </row>
    <row r="74" spans="2:15">
      <c r="B74" s="601"/>
      <c r="C74" s="85" t="s">
        <v>96</v>
      </c>
      <c r="D74" s="598"/>
      <c r="E74" s="695">
        <v>120</v>
      </c>
      <c r="F74" s="598"/>
      <c r="G74" s="598"/>
      <c r="H74" s="598"/>
      <c r="I74" s="598"/>
      <c r="J74" s="326"/>
      <c r="K74" s="597"/>
      <c r="L74" s="597"/>
      <c r="M74" s="597"/>
      <c r="N74" s="682"/>
      <c r="O74" s="18"/>
    </row>
    <row r="75" spans="2:15">
      <c r="B75" s="601"/>
      <c r="C75" s="85" t="s">
        <v>97</v>
      </c>
      <c r="D75" s="598"/>
      <c r="E75" s="695">
        <v>15</v>
      </c>
      <c r="F75" s="598"/>
      <c r="G75" s="598"/>
      <c r="H75" s="598"/>
      <c r="I75" s="598"/>
      <c r="J75" s="326"/>
      <c r="K75" s="597"/>
      <c r="L75" s="597"/>
      <c r="M75" s="597"/>
      <c r="N75" s="682"/>
      <c r="O75" s="18"/>
    </row>
    <row r="76" spans="2:15">
      <c r="B76" s="601"/>
      <c r="C76" s="85" t="s">
        <v>92</v>
      </c>
      <c r="D76" s="598"/>
      <c r="E76" s="695">
        <v>160</v>
      </c>
      <c r="F76" s="598"/>
      <c r="G76" s="598"/>
      <c r="H76" s="598"/>
      <c r="I76" s="598"/>
      <c r="J76" s="326"/>
      <c r="K76" s="597"/>
      <c r="L76" s="597"/>
      <c r="M76" s="597"/>
      <c r="N76" s="682"/>
      <c r="O76" s="18"/>
    </row>
    <row r="77" spans="2:15">
      <c r="B77" s="601"/>
      <c r="C77" s="85" t="s">
        <v>98</v>
      </c>
      <c r="D77" s="598"/>
      <c r="E77" s="695">
        <v>121</v>
      </c>
      <c r="F77" s="598"/>
      <c r="G77" s="598"/>
      <c r="H77" s="598"/>
      <c r="I77" s="598"/>
      <c r="J77" s="326"/>
      <c r="K77" s="597"/>
      <c r="L77" s="597"/>
      <c r="M77" s="597"/>
      <c r="N77" s="682"/>
      <c r="O77" s="18"/>
    </row>
    <row r="78" spans="2:15">
      <c r="B78" s="601" t="s">
        <v>199</v>
      </c>
      <c r="C78" s="85"/>
      <c r="D78" s="598"/>
      <c r="E78" s="677">
        <f>SUM(E79:E81)</f>
        <v>10957</v>
      </c>
      <c r="F78" s="598"/>
      <c r="G78" s="598"/>
      <c r="H78" s="598"/>
      <c r="I78" s="598"/>
      <c r="J78" s="326"/>
      <c r="K78" s="597"/>
      <c r="L78" s="597"/>
      <c r="M78" s="198"/>
      <c r="N78" s="682"/>
      <c r="O78" s="18"/>
    </row>
    <row r="79" spans="2:15" ht="45" customHeight="1">
      <c r="B79" s="601"/>
      <c r="C79" s="685" t="s">
        <v>1279</v>
      </c>
      <c r="D79" s="598" t="s">
        <v>201</v>
      </c>
      <c r="E79" s="695">
        <v>7908</v>
      </c>
      <c r="F79" s="598" t="s">
        <v>52</v>
      </c>
      <c r="G79" s="598" t="s">
        <v>16</v>
      </c>
      <c r="H79" s="696" t="s">
        <v>796</v>
      </c>
      <c r="I79" s="696" t="s">
        <v>796</v>
      </c>
      <c r="J79" s="326">
        <v>2017</v>
      </c>
      <c r="K79" s="597" t="s">
        <v>435</v>
      </c>
      <c r="L79" s="597" t="s">
        <v>435</v>
      </c>
      <c r="M79" s="697" t="s">
        <v>798</v>
      </c>
      <c r="N79" s="682"/>
      <c r="O79" s="18"/>
    </row>
    <row r="80" spans="2:15" ht="95.25" customHeight="1">
      <c r="B80" s="601"/>
      <c r="C80" s="685" t="s">
        <v>1280</v>
      </c>
      <c r="D80" s="598" t="s">
        <v>203</v>
      </c>
      <c r="E80" s="695">
        <v>2746</v>
      </c>
      <c r="F80" s="598" t="s">
        <v>52</v>
      </c>
      <c r="G80" s="598" t="s">
        <v>16</v>
      </c>
      <c r="H80" s="696" t="s">
        <v>796</v>
      </c>
      <c r="I80" s="696" t="s">
        <v>796</v>
      </c>
      <c r="J80" s="326" t="s">
        <v>190</v>
      </c>
      <c r="K80" s="597" t="s">
        <v>435</v>
      </c>
      <c r="L80" s="597" t="s">
        <v>435</v>
      </c>
      <c r="M80" s="680" t="s">
        <v>797</v>
      </c>
      <c r="N80" s="682"/>
      <c r="O80" s="18"/>
    </row>
    <row r="81" spans="2:15" ht="95.25" customHeight="1">
      <c r="B81" s="601"/>
      <c r="C81" s="685" t="s">
        <v>1281</v>
      </c>
      <c r="D81" s="598" t="s">
        <v>685</v>
      </c>
      <c r="E81" s="695">
        <v>303</v>
      </c>
      <c r="F81" s="598" t="s">
        <v>52</v>
      </c>
      <c r="G81" s="598" t="s">
        <v>16</v>
      </c>
      <c r="H81" s="696" t="s">
        <v>712</v>
      </c>
      <c r="I81" s="696" t="s">
        <v>656</v>
      </c>
      <c r="J81" s="326" t="s">
        <v>658</v>
      </c>
      <c r="K81" s="597"/>
      <c r="L81" s="597"/>
      <c r="M81" s="698" t="s">
        <v>1282</v>
      </c>
      <c r="N81" s="699"/>
      <c r="O81" s="18"/>
    </row>
    <row r="82" spans="2:15" ht="45">
      <c r="B82" s="601" t="s">
        <v>204</v>
      </c>
      <c r="C82" s="700"/>
      <c r="D82" s="592"/>
      <c r="E82" s="701">
        <f>SUM(E84:E146)</f>
        <v>7891</v>
      </c>
      <c r="F82" s="592" t="s">
        <v>52</v>
      </c>
      <c r="G82" s="592" t="s">
        <v>16</v>
      </c>
      <c r="H82" s="18"/>
      <c r="I82" s="18"/>
      <c r="J82" s="18"/>
      <c r="K82" s="18"/>
      <c r="L82" s="18"/>
      <c r="M82" s="597"/>
      <c r="N82" s="699"/>
      <c r="O82" s="18"/>
    </row>
    <row r="83" spans="2:15" ht="37.5" customHeight="1">
      <c r="B83" s="601"/>
      <c r="C83" s="694" t="s">
        <v>1283</v>
      </c>
      <c r="D83" s="592"/>
      <c r="E83" s="702"/>
      <c r="F83" s="18"/>
      <c r="G83" s="18"/>
      <c r="H83" s="18"/>
      <c r="I83" s="18"/>
      <c r="J83" s="18"/>
      <c r="K83" s="18"/>
      <c r="L83" s="18"/>
      <c r="M83" s="597"/>
      <c r="N83" s="13"/>
      <c r="O83" s="18"/>
    </row>
    <row r="84" spans="2:15" ht="37.5" customHeight="1">
      <c r="B84" s="601"/>
      <c r="C84" s="703" t="s">
        <v>1284</v>
      </c>
      <c r="D84" s="598"/>
      <c r="E84" s="704">
        <v>124</v>
      </c>
      <c r="F84" s="597" t="s">
        <v>52</v>
      </c>
      <c r="G84" s="597" t="s">
        <v>52</v>
      </c>
      <c r="H84" s="591" t="s">
        <v>435</v>
      </c>
      <c r="I84" s="591" t="s">
        <v>435</v>
      </c>
      <c r="J84" s="591" t="s">
        <v>435</v>
      </c>
      <c r="K84" s="32"/>
      <c r="L84" s="32"/>
      <c r="M84" s="705">
        <v>124274395</v>
      </c>
      <c r="N84" s="13"/>
      <c r="O84" s="18"/>
    </row>
    <row r="85" spans="2:15" ht="75" customHeight="1">
      <c r="B85" s="601"/>
      <c r="C85" s="85" t="s">
        <v>1285</v>
      </c>
      <c r="D85" s="598"/>
      <c r="E85" s="704">
        <v>724</v>
      </c>
      <c r="F85" s="592" t="s">
        <v>52</v>
      </c>
      <c r="G85" s="592" t="s">
        <v>16</v>
      </c>
      <c r="H85" s="598" t="s">
        <v>712</v>
      </c>
      <c r="I85" s="598" t="s">
        <v>656</v>
      </c>
      <c r="J85" s="326" t="s">
        <v>190</v>
      </c>
      <c r="K85" s="591"/>
      <c r="L85" s="591"/>
      <c r="M85" s="684" t="s">
        <v>1286</v>
      </c>
      <c r="N85" s="682"/>
      <c r="O85" s="18"/>
    </row>
    <row r="86" spans="2:15">
      <c r="B86" s="601"/>
      <c r="C86" s="85" t="s">
        <v>92</v>
      </c>
      <c r="D86" s="598"/>
      <c r="E86" s="704">
        <v>67</v>
      </c>
      <c r="F86" s="592"/>
      <c r="G86" s="592"/>
      <c r="H86" s="598"/>
      <c r="I86" s="598"/>
      <c r="J86" s="326"/>
      <c r="K86" s="597"/>
      <c r="L86" s="597"/>
      <c r="M86" s="706"/>
      <c r="N86" s="682"/>
      <c r="O86" s="18"/>
    </row>
    <row r="87" spans="2:15">
      <c r="B87" s="601"/>
      <c r="C87" s="85" t="s">
        <v>99</v>
      </c>
      <c r="D87" s="598"/>
      <c r="E87" s="704">
        <v>10</v>
      </c>
      <c r="F87" s="592"/>
      <c r="G87" s="592"/>
      <c r="H87" s="598"/>
      <c r="I87" s="598"/>
      <c r="J87" s="326"/>
      <c r="K87" s="597"/>
      <c r="L87" s="597"/>
      <c r="M87" s="706"/>
      <c r="N87" s="682"/>
      <c r="O87" s="18"/>
    </row>
    <row r="88" spans="2:15" ht="37.5" customHeight="1">
      <c r="B88" s="601"/>
      <c r="C88" s="694" t="s">
        <v>1287</v>
      </c>
      <c r="D88" s="598"/>
      <c r="E88" s="704"/>
      <c r="F88" s="592"/>
      <c r="G88" s="592"/>
      <c r="H88" s="598"/>
      <c r="I88" s="598"/>
      <c r="J88" s="326"/>
      <c r="K88" s="597"/>
      <c r="L88" s="597"/>
      <c r="M88" s="706"/>
      <c r="N88" s="682"/>
      <c r="O88" s="18"/>
    </row>
    <row r="89" spans="2:15" ht="75">
      <c r="B89" s="601"/>
      <c r="C89" s="85" t="s">
        <v>1288</v>
      </c>
      <c r="D89" s="598"/>
      <c r="E89" s="704">
        <v>378</v>
      </c>
      <c r="F89" s="592" t="s">
        <v>52</v>
      </c>
      <c r="G89" s="592" t="s">
        <v>16</v>
      </c>
      <c r="H89" s="598" t="s">
        <v>645</v>
      </c>
      <c r="I89" s="598" t="s">
        <v>712</v>
      </c>
      <c r="J89" s="326" t="s">
        <v>190</v>
      </c>
      <c r="K89" s="597"/>
      <c r="L89" s="597"/>
      <c r="M89" s="684" t="s">
        <v>1289</v>
      </c>
      <c r="N89" s="682"/>
      <c r="O89" s="18"/>
    </row>
    <row r="90" spans="2:15">
      <c r="B90" s="601"/>
      <c r="C90" s="85" t="s">
        <v>96</v>
      </c>
      <c r="D90" s="598"/>
      <c r="E90" s="704">
        <v>49</v>
      </c>
      <c r="F90" s="592"/>
      <c r="G90" s="592"/>
      <c r="H90" s="598"/>
      <c r="I90" s="598"/>
      <c r="J90" s="326"/>
      <c r="K90" s="597"/>
      <c r="L90" s="597"/>
      <c r="M90" s="707"/>
      <c r="N90" s="682"/>
      <c r="O90" s="18"/>
    </row>
    <row r="91" spans="2:15">
      <c r="B91" s="601"/>
      <c r="C91" s="85" t="s">
        <v>97</v>
      </c>
      <c r="D91" s="598"/>
      <c r="E91" s="704">
        <v>200</v>
      </c>
      <c r="F91" s="592"/>
      <c r="G91" s="592"/>
      <c r="H91" s="598"/>
      <c r="I91" s="598"/>
      <c r="J91" s="326"/>
      <c r="K91" s="597"/>
      <c r="L91" s="597"/>
      <c r="M91" s="707"/>
      <c r="N91" s="682"/>
      <c r="O91" s="18"/>
    </row>
    <row r="92" spans="2:15">
      <c r="B92" s="601"/>
      <c r="C92" s="85" t="s">
        <v>92</v>
      </c>
      <c r="D92" s="598"/>
      <c r="E92" s="704">
        <v>69</v>
      </c>
      <c r="F92" s="592"/>
      <c r="G92" s="592"/>
      <c r="H92" s="598"/>
      <c r="I92" s="598"/>
      <c r="J92" s="326"/>
      <c r="K92" s="597"/>
      <c r="L92" s="597"/>
      <c r="M92" s="707"/>
      <c r="N92" s="682"/>
      <c r="O92" s="18"/>
    </row>
    <row r="93" spans="2:15">
      <c r="B93" s="601"/>
      <c r="C93" s="85" t="s">
        <v>1290</v>
      </c>
      <c r="D93" s="598"/>
      <c r="E93" s="704">
        <v>211</v>
      </c>
      <c r="F93" s="592"/>
      <c r="G93" s="592"/>
      <c r="H93" s="598"/>
      <c r="I93" s="598"/>
      <c r="J93" s="326"/>
      <c r="K93" s="597"/>
      <c r="L93" s="597"/>
      <c r="M93" s="707"/>
      <c r="N93" s="682"/>
      <c r="O93" s="18"/>
    </row>
    <row r="94" spans="2:15">
      <c r="B94" s="601"/>
      <c r="C94" s="85" t="s">
        <v>99</v>
      </c>
      <c r="D94" s="598"/>
      <c r="E94" s="704">
        <v>66</v>
      </c>
      <c r="F94" s="592"/>
      <c r="G94" s="592"/>
      <c r="H94" s="598"/>
      <c r="I94" s="598"/>
      <c r="J94" s="326"/>
      <c r="K94" s="597"/>
      <c r="L94" s="597"/>
      <c r="M94" s="707"/>
      <c r="N94" s="682"/>
      <c r="O94" s="18"/>
    </row>
    <row r="95" spans="2:15" ht="45">
      <c r="B95" s="601"/>
      <c r="C95" s="694" t="s">
        <v>208</v>
      </c>
      <c r="D95" s="598"/>
      <c r="E95" s="704"/>
      <c r="F95" s="598"/>
      <c r="G95" s="598"/>
      <c r="H95" s="598"/>
      <c r="I95" s="598"/>
      <c r="J95" s="326"/>
      <c r="K95" s="597"/>
      <c r="L95" s="597"/>
      <c r="M95" s="707"/>
      <c r="N95" s="682"/>
      <c r="O95" s="18"/>
    </row>
    <row r="96" spans="2:15">
      <c r="B96" s="601"/>
      <c r="C96" s="85" t="s">
        <v>96</v>
      </c>
      <c r="D96" s="598"/>
      <c r="E96" s="704">
        <v>50</v>
      </c>
      <c r="F96" s="592"/>
      <c r="G96" s="592"/>
      <c r="H96" s="598"/>
      <c r="I96" s="598"/>
      <c r="J96" s="326"/>
      <c r="K96" s="597"/>
      <c r="L96" s="597"/>
      <c r="M96" s="707"/>
      <c r="N96" s="682"/>
      <c r="O96" s="18"/>
    </row>
    <row r="97" spans="2:15">
      <c r="B97" s="601"/>
      <c r="C97" s="85" t="s">
        <v>97</v>
      </c>
      <c r="D97" s="598"/>
      <c r="E97" s="704">
        <v>200</v>
      </c>
      <c r="F97" s="592"/>
      <c r="G97" s="592"/>
      <c r="H97" s="598"/>
      <c r="I97" s="598"/>
      <c r="J97" s="326"/>
      <c r="K97" s="597"/>
      <c r="L97" s="597"/>
      <c r="M97" s="707"/>
      <c r="N97" s="682"/>
      <c r="O97" s="18"/>
    </row>
    <row r="98" spans="2:15">
      <c r="B98" s="601"/>
      <c r="C98" s="85" t="s">
        <v>92</v>
      </c>
      <c r="D98" s="598"/>
      <c r="E98" s="704">
        <v>90</v>
      </c>
      <c r="F98" s="592"/>
      <c r="G98" s="592"/>
      <c r="H98" s="598"/>
      <c r="I98" s="598"/>
      <c r="J98" s="326"/>
      <c r="K98" s="597"/>
      <c r="L98" s="597"/>
      <c r="M98" s="707"/>
      <c r="N98" s="682"/>
      <c r="O98" s="18"/>
    </row>
    <row r="99" spans="2:15">
      <c r="B99" s="601"/>
      <c r="C99" s="85" t="s">
        <v>99</v>
      </c>
      <c r="D99" s="598"/>
      <c r="E99" s="704">
        <v>75</v>
      </c>
      <c r="F99" s="592"/>
      <c r="G99" s="592"/>
      <c r="H99" s="598"/>
      <c r="I99" s="598"/>
      <c r="J99" s="326"/>
      <c r="K99" s="597"/>
      <c r="L99" s="597"/>
      <c r="M99" s="707"/>
      <c r="N99" s="682"/>
      <c r="O99" s="18"/>
    </row>
    <row r="100" spans="2:15" ht="45">
      <c r="B100" s="601"/>
      <c r="C100" s="694" t="s">
        <v>209</v>
      </c>
      <c r="D100" s="598"/>
      <c r="E100" s="704"/>
      <c r="F100" s="592"/>
      <c r="G100" s="592"/>
      <c r="H100" s="598"/>
      <c r="I100" s="598"/>
      <c r="J100" s="326"/>
      <c r="K100" s="597"/>
      <c r="L100" s="597"/>
      <c r="M100" s="707"/>
      <c r="N100" s="682"/>
      <c r="O100" s="18"/>
    </row>
    <row r="101" spans="2:15" ht="90">
      <c r="B101" s="601"/>
      <c r="C101" s="85" t="s">
        <v>1291</v>
      </c>
      <c r="D101" s="598"/>
      <c r="E101" s="704">
        <v>474</v>
      </c>
      <c r="F101" s="592" t="s">
        <v>52</v>
      </c>
      <c r="G101" s="592" t="s">
        <v>16</v>
      </c>
      <c r="H101" s="598" t="s">
        <v>1258</v>
      </c>
      <c r="I101" s="598" t="s">
        <v>709</v>
      </c>
      <c r="J101" s="326" t="s">
        <v>190</v>
      </c>
      <c r="K101" s="597"/>
      <c r="L101" s="597"/>
      <c r="M101" s="708"/>
      <c r="N101" s="682"/>
      <c r="O101" s="18"/>
    </row>
    <row r="102" spans="2:15">
      <c r="B102" s="601"/>
      <c r="C102" s="85" t="s">
        <v>96</v>
      </c>
      <c r="D102" s="598"/>
      <c r="E102" s="704">
        <v>188</v>
      </c>
      <c r="F102" s="592"/>
      <c r="G102" s="592"/>
      <c r="H102" s="598"/>
      <c r="I102" s="598"/>
      <c r="J102" s="326"/>
      <c r="K102" s="597"/>
      <c r="L102" s="597"/>
      <c r="M102" s="708"/>
      <c r="N102" s="682"/>
      <c r="O102" s="18"/>
    </row>
    <row r="103" spans="2:15">
      <c r="B103" s="601"/>
      <c r="C103" s="85" t="s">
        <v>97</v>
      </c>
      <c r="D103" s="598"/>
      <c r="E103" s="704">
        <v>542</v>
      </c>
      <c r="F103" s="592"/>
      <c r="G103" s="592"/>
      <c r="H103" s="598"/>
      <c r="I103" s="598"/>
      <c r="J103" s="326"/>
      <c r="K103" s="597"/>
      <c r="L103" s="597"/>
      <c r="M103" s="708"/>
      <c r="N103" s="682"/>
      <c r="O103" s="18"/>
    </row>
    <row r="104" spans="2:15">
      <c r="B104" s="601"/>
      <c r="C104" s="85" t="s">
        <v>92</v>
      </c>
      <c r="D104" s="598"/>
      <c r="E104" s="704">
        <v>50</v>
      </c>
      <c r="F104" s="592"/>
      <c r="G104" s="592"/>
      <c r="H104" s="598"/>
      <c r="I104" s="598"/>
      <c r="J104" s="326"/>
      <c r="K104" s="597"/>
      <c r="L104" s="597"/>
      <c r="M104" s="708"/>
      <c r="N104" s="682"/>
      <c r="O104" s="18"/>
    </row>
    <row r="105" spans="2:15">
      <c r="B105" s="601"/>
      <c r="C105" s="85" t="s">
        <v>98</v>
      </c>
      <c r="D105" s="598"/>
      <c r="E105" s="704">
        <v>346</v>
      </c>
      <c r="F105" s="592"/>
      <c r="G105" s="592"/>
      <c r="H105" s="598"/>
      <c r="I105" s="598"/>
      <c r="J105" s="326"/>
      <c r="K105" s="597"/>
      <c r="L105" s="597"/>
      <c r="M105" s="708"/>
      <c r="N105" s="682"/>
      <c r="O105" s="18"/>
    </row>
    <row r="106" spans="2:15">
      <c r="B106" s="601"/>
      <c r="C106" s="85" t="s">
        <v>99</v>
      </c>
      <c r="D106" s="598"/>
      <c r="E106" s="704">
        <v>112</v>
      </c>
      <c r="F106" s="592"/>
      <c r="G106" s="592"/>
      <c r="H106" s="598"/>
      <c r="I106" s="598"/>
      <c r="J106" s="326"/>
      <c r="K106" s="597"/>
      <c r="L106" s="597"/>
      <c r="M106" s="708"/>
      <c r="N106" s="682"/>
      <c r="O106" s="18"/>
    </row>
    <row r="107" spans="2:15">
      <c r="B107" s="601"/>
      <c r="C107" s="694" t="s">
        <v>1292</v>
      </c>
      <c r="D107" s="598"/>
      <c r="E107" s="704"/>
      <c r="F107" s="592"/>
      <c r="G107" s="592"/>
      <c r="H107" s="598"/>
      <c r="I107" s="598"/>
      <c r="J107" s="326"/>
      <c r="K107" s="597"/>
      <c r="L107" s="597"/>
      <c r="M107" s="709"/>
      <c r="N107" s="682"/>
      <c r="O107" s="18"/>
    </row>
    <row r="108" spans="2:15" ht="45">
      <c r="B108" s="601"/>
      <c r="C108" s="85" t="s">
        <v>1293</v>
      </c>
      <c r="D108" s="598"/>
      <c r="E108" s="710">
        <v>49</v>
      </c>
      <c r="F108" s="592" t="s">
        <v>52</v>
      </c>
      <c r="G108" s="592" t="s">
        <v>16</v>
      </c>
      <c r="H108" s="598" t="s">
        <v>1294</v>
      </c>
      <c r="I108" s="598" t="s">
        <v>712</v>
      </c>
      <c r="J108" s="326" t="s">
        <v>190</v>
      </c>
      <c r="K108" s="597"/>
      <c r="L108" s="597"/>
      <c r="M108" s="707"/>
      <c r="N108" s="682"/>
      <c r="O108" s="18"/>
    </row>
    <row r="109" spans="2:15" ht="90">
      <c r="B109" s="601"/>
      <c r="C109" s="85" t="s">
        <v>1295</v>
      </c>
      <c r="D109" s="598"/>
      <c r="E109" s="704">
        <v>69</v>
      </c>
      <c r="F109" s="592" t="s">
        <v>52</v>
      </c>
      <c r="G109" s="592" t="s">
        <v>16</v>
      </c>
      <c r="H109" s="598" t="s">
        <v>1294</v>
      </c>
      <c r="I109" s="598" t="s">
        <v>655</v>
      </c>
      <c r="J109" s="326" t="s">
        <v>190</v>
      </c>
      <c r="K109" s="597"/>
      <c r="L109" s="597"/>
      <c r="M109" s="707"/>
      <c r="N109" s="682"/>
      <c r="O109" s="18"/>
    </row>
    <row r="110" spans="2:15">
      <c r="B110" s="601"/>
      <c r="C110" s="85" t="s">
        <v>96</v>
      </c>
      <c r="D110" s="598"/>
      <c r="E110" s="704">
        <v>30</v>
      </c>
      <c r="F110" s="592" t="s">
        <v>52</v>
      </c>
      <c r="G110" s="592" t="s">
        <v>16</v>
      </c>
      <c r="H110" s="598" t="s">
        <v>1294</v>
      </c>
      <c r="I110" s="598" t="s">
        <v>655</v>
      </c>
      <c r="J110" s="326" t="s">
        <v>190</v>
      </c>
      <c r="K110" s="597"/>
      <c r="L110" s="597"/>
      <c r="M110" s="707"/>
      <c r="N110" s="682"/>
      <c r="O110" s="18"/>
    </row>
    <row r="111" spans="2:15">
      <c r="B111" s="601"/>
      <c r="C111" s="85" t="s">
        <v>1296</v>
      </c>
      <c r="D111" s="598"/>
      <c r="E111" s="704">
        <v>80</v>
      </c>
      <c r="F111" s="592" t="s">
        <v>52</v>
      </c>
      <c r="G111" s="592" t="s">
        <v>16</v>
      </c>
      <c r="H111" s="598" t="s">
        <v>1294</v>
      </c>
      <c r="I111" s="598" t="s">
        <v>655</v>
      </c>
      <c r="J111" s="326" t="s">
        <v>190</v>
      </c>
      <c r="K111" s="597"/>
      <c r="L111" s="597"/>
      <c r="M111" s="707"/>
      <c r="N111" s="682"/>
      <c r="O111" s="18"/>
    </row>
    <row r="112" spans="2:15">
      <c r="B112" s="601"/>
      <c r="C112" s="85" t="s">
        <v>92</v>
      </c>
      <c r="D112" s="598"/>
      <c r="E112" s="704">
        <v>65</v>
      </c>
      <c r="F112" s="592" t="s">
        <v>52</v>
      </c>
      <c r="G112" s="592" t="s">
        <v>16</v>
      </c>
      <c r="H112" s="598" t="s">
        <v>1294</v>
      </c>
      <c r="I112" s="598" t="s">
        <v>655</v>
      </c>
      <c r="J112" s="326" t="s">
        <v>190</v>
      </c>
      <c r="K112" s="597"/>
      <c r="L112" s="597"/>
      <c r="M112" s="707"/>
      <c r="N112" s="682"/>
      <c r="O112" s="18"/>
    </row>
    <row r="113" spans="2:15">
      <c r="B113" s="601"/>
      <c r="C113" s="85" t="s">
        <v>1297</v>
      </c>
      <c r="D113" s="598"/>
      <c r="E113" s="704">
        <v>65</v>
      </c>
      <c r="F113" s="592" t="s">
        <v>52</v>
      </c>
      <c r="G113" s="592" t="s">
        <v>16</v>
      </c>
      <c r="H113" s="598" t="s">
        <v>1294</v>
      </c>
      <c r="I113" s="598" t="s">
        <v>655</v>
      </c>
      <c r="J113" s="326" t="s">
        <v>190</v>
      </c>
      <c r="K113" s="597"/>
      <c r="L113" s="597"/>
      <c r="M113" s="707"/>
      <c r="N113" s="682"/>
      <c r="O113" s="18"/>
    </row>
    <row r="114" spans="2:15">
      <c r="B114" s="601"/>
      <c r="C114" s="85" t="s">
        <v>99</v>
      </c>
      <c r="D114" s="598"/>
      <c r="E114" s="704">
        <v>70</v>
      </c>
      <c r="F114" s="592" t="s">
        <v>52</v>
      </c>
      <c r="G114" s="592" t="s">
        <v>16</v>
      </c>
      <c r="H114" s="598" t="s">
        <v>1294</v>
      </c>
      <c r="I114" s="598" t="s">
        <v>655</v>
      </c>
      <c r="J114" s="326" t="s">
        <v>190</v>
      </c>
      <c r="K114" s="597"/>
      <c r="L114" s="597"/>
      <c r="M114" s="707"/>
      <c r="N114" s="682"/>
      <c r="O114" s="18"/>
    </row>
    <row r="115" spans="2:15">
      <c r="B115" s="601"/>
      <c r="C115" s="694" t="s">
        <v>1298</v>
      </c>
      <c r="D115" s="598"/>
      <c r="E115" s="704"/>
      <c r="F115" s="598"/>
      <c r="G115" s="598"/>
      <c r="H115" s="598"/>
      <c r="I115" s="598"/>
      <c r="J115" s="326"/>
      <c r="K115" s="597"/>
      <c r="L115" s="597"/>
      <c r="M115" s="707"/>
      <c r="N115" s="682"/>
      <c r="O115" s="18"/>
    </row>
    <row r="116" spans="2:15" ht="60">
      <c r="B116" s="601"/>
      <c r="C116" s="85" t="s">
        <v>1299</v>
      </c>
      <c r="D116" s="598"/>
      <c r="E116" s="704">
        <v>285</v>
      </c>
      <c r="F116" s="592" t="s">
        <v>52</v>
      </c>
      <c r="G116" s="592" t="s">
        <v>16</v>
      </c>
      <c r="H116" s="598" t="s">
        <v>1294</v>
      </c>
      <c r="I116" s="598" t="s">
        <v>655</v>
      </c>
      <c r="J116" s="326" t="s">
        <v>190</v>
      </c>
      <c r="K116" s="597"/>
      <c r="L116" s="597"/>
      <c r="M116" s="707"/>
      <c r="N116" s="682"/>
      <c r="O116" s="18"/>
    </row>
    <row r="117" spans="2:15" ht="60">
      <c r="B117" s="601"/>
      <c r="C117" s="85" t="s">
        <v>1299</v>
      </c>
      <c r="D117" s="598"/>
      <c r="E117" s="704">
        <v>400</v>
      </c>
      <c r="F117" s="592" t="s">
        <v>52</v>
      </c>
      <c r="G117" s="592" t="s">
        <v>16</v>
      </c>
      <c r="H117" s="598" t="s">
        <v>1294</v>
      </c>
      <c r="I117" s="598" t="s">
        <v>655</v>
      </c>
      <c r="J117" s="326" t="s">
        <v>190</v>
      </c>
      <c r="K117" s="597"/>
      <c r="L117" s="597"/>
      <c r="M117" s="707"/>
      <c r="N117" s="682"/>
      <c r="O117" s="18"/>
    </row>
    <row r="118" spans="2:15" ht="75">
      <c r="B118" s="601"/>
      <c r="C118" s="703" t="s">
        <v>1300</v>
      </c>
      <c r="D118" s="598"/>
      <c r="E118" s="704">
        <v>44</v>
      </c>
      <c r="F118" s="592" t="s">
        <v>52</v>
      </c>
      <c r="G118" s="592" t="s">
        <v>16</v>
      </c>
      <c r="H118" s="598" t="s">
        <v>655</v>
      </c>
      <c r="I118" s="598" t="s">
        <v>712</v>
      </c>
      <c r="J118" s="326" t="s">
        <v>190</v>
      </c>
      <c r="K118" s="597"/>
      <c r="L118" s="597"/>
      <c r="M118" s="707"/>
      <c r="N118" s="682"/>
      <c r="O118" s="18"/>
    </row>
    <row r="119" spans="2:15">
      <c r="B119" s="601"/>
      <c r="C119" s="703" t="s">
        <v>1276</v>
      </c>
      <c r="D119" s="598"/>
      <c r="E119" s="704">
        <v>117</v>
      </c>
      <c r="F119" s="592" t="s">
        <v>52</v>
      </c>
      <c r="G119" s="592" t="s">
        <v>16</v>
      </c>
      <c r="H119" s="598" t="s">
        <v>712</v>
      </c>
      <c r="I119" s="598" t="s">
        <v>656</v>
      </c>
      <c r="J119" s="326" t="s">
        <v>190</v>
      </c>
      <c r="K119" s="597"/>
      <c r="L119" s="597"/>
      <c r="M119" s="707"/>
      <c r="N119" s="682"/>
      <c r="O119" s="18"/>
    </row>
    <row r="120" spans="2:15">
      <c r="B120" s="601"/>
      <c r="C120" s="85" t="s">
        <v>96</v>
      </c>
      <c r="D120" s="598"/>
      <c r="E120" s="704">
        <v>102</v>
      </c>
      <c r="F120" s="592"/>
      <c r="G120" s="592"/>
      <c r="H120" s="598"/>
      <c r="I120" s="598"/>
      <c r="J120" s="326"/>
      <c r="K120" s="597"/>
      <c r="L120" s="597"/>
      <c r="M120" s="707"/>
      <c r="N120" s="682"/>
      <c r="O120" s="18"/>
    </row>
    <row r="121" spans="2:15">
      <c r="B121" s="601"/>
      <c r="C121" s="85" t="s">
        <v>1296</v>
      </c>
      <c r="D121" s="598"/>
      <c r="E121" s="704">
        <v>347</v>
      </c>
      <c r="F121" s="592"/>
      <c r="G121" s="592"/>
      <c r="H121" s="598"/>
      <c r="I121" s="598"/>
      <c r="J121" s="326"/>
      <c r="K121" s="597"/>
      <c r="L121" s="597"/>
      <c r="M121" s="707"/>
      <c r="N121" s="682"/>
      <c r="O121" s="18"/>
    </row>
    <row r="122" spans="2:15">
      <c r="B122" s="601"/>
      <c r="C122" s="85" t="s">
        <v>92</v>
      </c>
      <c r="D122" s="598"/>
      <c r="E122" s="704">
        <v>340</v>
      </c>
      <c r="F122" s="592"/>
      <c r="G122" s="592"/>
      <c r="H122" s="598"/>
      <c r="I122" s="598"/>
      <c r="J122" s="326"/>
      <c r="K122" s="597"/>
      <c r="L122" s="597"/>
      <c r="M122" s="707"/>
      <c r="N122" s="682"/>
      <c r="O122" s="18"/>
    </row>
    <row r="123" spans="2:15">
      <c r="B123" s="601"/>
      <c r="C123" s="85" t="s">
        <v>1297</v>
      </c>
      <c r="D123" s="598"/>
      <c r="E123" s="704">
        <v>80</v>
      </c>
      <c r="F123" s="592"/>
      <c r="G123" s="592"/>
      <c r="H123" s="598"/>
      <c r="I123" s="598"/>
      <c r="J123" s="326"/>
      <c r="K123" s="597"/>
      <c r="L123" s="597"/>
      <c r="M123" s="707"/>
      <c r="N123" s="682"/>
      <c r="O123" s="18"/>
    </row>
    <row r="124" spans="2:15">
      <c r="B124" s="601"/>
      <c r="C124" s="85" t="s">
        <v>99</v>
      </c>
      <c r="D124" s="598"/>
      <c r="E124" s="704">
        <v>258</v>
      </c>
      <c r="F124" s="592"/>
      <c r="G124" s="592"/>
      <c r="H124" s="598"/>
      <c r="I124" s="598"/>
      <c r="J124" s="326"/>
      <c r="K124" s="597"/>
      <c r="L124" s="597"/>
      <c r="M124" s="707"/>
      <c r="N124" s="682"/>
      <c r="O124" s="18"/>
    </row>
    <row r="125" spans="2:15" ht="90">
      <c r="B125" s="601"/>
      <c r="C125" s="694" t="s">
        <v>1301</v>
      </c>
      <c r="D125" s="598"/>
      <c r="E125" s="704"/>
      <c r="F125" s="598"/>
      <c r="G125" s="598"/>
      <c r="H125" s="598"/>
      <c r="I125" s="598"/>
      <c r="J125" s="326"/>
      <c r="K125" s="597"/>
      <c r="L125" s="597"/>
      <c r="M125" s="707"/>
      <c r="N125" s="682"/>
      <c r="O125" s="18"/>
    </row>
    <row r="126" spans="2:15" ht="105">
      <c r="B126" s="601"/>
      <c r="C126" s="85" t="s">
        <v>1302</v>
      </c>
      <c r="D126" s="598"/>
      <c r="E126" s="704">
        <v>27</v>
      </c>
      <c r="F126" s="592" t="s">
        <v>52</v>
      </c>
      <c r="G126" s="592" t="s">
        <v>16</v>
      </c>
      <c r="H126" s="598" t="s">
        <v>712</v>
      </c>
      <c r="I126" s="598" t="s">
        <v>656</v>
      </c>
      <c r="J126" s="326" t="s">
        <v>656</v>
      </c>
      <c r="K126" s="597"/>
      <c r="L126" s="597"/>
      <c r="M126" s="707"/>
      <c r="N126" s="682"/>
      <c r="O126" s="18"/>
    </row>
    <row r="127" spans="2:15">
      <c r="B127" s="601"/>
      <c r="C127" s="85" t="s">
        <v>96</v>
      </c>
      <c r="D127" s="598"/>
      <c r="E127" s="704">
        <v>25</v>
      </c>
      <c r="F127" s="592"/>
      <c r="G127" s="592"/>
      <c r="H127" s="598"/>
      <c r="I127" s="598"/>
      <c r="J127" s="326"/>
      <c r="K127" s="597"/>
      <c r="L127" s="597"/>
      <c r="M127" s="707"/>
      <c r="N127" s="682"/>
      <c r="O127" s="18"/>
    </row>
    <row r="128" spans="2:15">
      <c r="B128" s="601"/>
      <c r="C128" s="85" t="s">
        <v>92</v>
      </c>
      <c r="D128" s="598"/>
      <c r="E128" s="704">
        <v>218</v>
      </c>
      <c r="F128" s="592"/>
      <c r="G128" s="592"/>
      <c r="H128" s="598"/>
      <c r="I128" s="598"/>
      <c r="J128" s="326"/>
      <c r="K128" s="597"/>
      <c r="L128" s="597"/>
      <c r="M128" s="707"/>
      <c r="N128" s="682"/>
      <c r="O128" s="18"/>
    </row>
    <row r="129" spans="2:15">
      <c r="B129" s="601"/>
      <c r="C129" s="85" t="s">
        <v>98</v>
      </c>
      <c r="D129" s="598"/>
      <c r="E129" s="704">
        <v>33</v>
      </c>
      <c r="F129" s="592"/>
      <c r="G129" s="592"/>
      <c r="H129" s="598"/>
      <c r="I129" s="598"/>
      <c r="J129" s="326"/>
      <c r="K129" s="597"/>
      <c r="L129" s="597"/>
      <c r="M129" s="707"/>
      <c r="N129" s="682"/>
      <c r="O129" s="18"/>
    </row>
    <row r="130" spans="2:15">
      <c r="B130" s="601"/>
      <c r="C130" s="85" t="s">
        <v>99</v>
      </c>
      <c r="D130" s="598"/>
      <c r="E130" s="704">
        <v>50</v>
      </c>
      <c r="F130" s="592"/>
      <c r="G130" s="592"/>
      <c r="H130" s="598"/>
      <c r="I130" s="598"/>
      <c r="J130" s="326"/>
      <c r="K130" s="597"/>
      <c r="L130" s="597"/>
      <c r="M130" s="707"/>
      <c r="N130" s="682"/>
      <c r="O130" s="18"/>
    </row>
    <row r="131" spans="2:15" ht="30">
      <c r="B131" s="601"/>
      <c r="C131" s="694" t="s">
        <v>219</v>
      </c>
      <c r="D131" s="598"/>
      <c r="E131" s="704"/>
      <c r="F131" s="592"/>
      <c r="G131" s="592"/>
      <c r="H131" s="598"/>
      <c r="I131" s="598"/>
      <c r="J131" s="326"/>
      <c r="K131" s="597"/>
      <c r="L131" s="597"/>
      <c r="M131" s="707"/>
      <c r="N131" s="682"/>
      <c r="O131" s="18"/>
    </row>
    <row r="132" spans="2:15" ht="60">
      <c r="B132" s="601"/>
      <c r="C132" s="703" t="s">
        <v>1303</v>
      </c>
      <c r="D132" s="598"/>
      <c r="E132" s="704">
        <v>39</v>
      </c>
      <c r="F132" s="592" t="s">
        <v>52</v>
      </c>
      <c r="G132" s="592" t="s">
        <v>16</v>
      </c>
      <c r="H132" s="598" t="s">
        <v>712</v>
      </c>
      <c r="I132" s="598" t="s">
        <v>656</v>
      </c>
      <c r="J132" s="326" t="s">
        <v>190</v>
      </c>
      <c r="K132" s="597"/>
      <c r="L132" s="597"/>
      <c r="M132" s="708"/>
      <c r="N132" s="682"/>
      <c r="O132" s="18"/>
    </row>
    <row r="133" spans="2:15">
      <c r="B133" s="601"/>
      <c r="C133" s="85" t="s">
        <v>96</v>
      </c>
      <c r="D133" s="598"/>
      <c r="E133" s="704">
        <v>30</v>
      </c>
      <c r="F133" s="592"/>
      <c r="G133" s="592"/>
      <c r="H133" s="598"/>
      <c r="I133" s="598"/>
      <c r="J133" s="326"/>
      <c r="K133" s="597"/>
      <c r="L133" s="597"/>
      <c r="M133" s="708"/>
      <c r="N133" s="682"/>
      <c r="O133" s="18"/>
    </row>
    <row r="134" spans="2:15">
      <c r="B134" s="601"/>
      <c r="C134" s="85" t="s">
        <v>97</v>
      </c>
      <c r="D134" s="598"/>
      <c r="E134" s="704">
        <v>20</v>
      </c>
      <c r="F134" s="592"/>
      <c r="G134" s="592"/>
      <c r="H134" s="598"/>
      <c r="I134" s="598"/>
      <c r="J134" s="326"/>
      <c r="K134" s="597"/>
      <c r="L134" s="597"/>
      <c r="M134" s="708"/>
      <c r="N134" s="682"/>
      <c r="O134" s="18"/>
    </row>
    <row r="135" spans="2:15">
      <c r="B135" s="601"/>
      <c r="C135" s="85" t="s">
        <v>92</v>
      </c>
      <c r="D135" s="598"/>
      <c r="E135" s="704">
        <v>48</v>
      </c>
      <c r="F135" s="592"/>
      <c r="G135" s="592"/>
      <c r="H135" s="598"/>
      <c r="I135" s="598"/>
      <c r="J135" s="326"/>
      <c r="K135" s="597"/>
      <c r="L135" s="597"/>
      <c r="M135" s="708"/>
      <c r="N135" s="682"/>
      <c r="O135" s="18"/>
    </row>
    <row r="136" spans="2:15">
      <c r="B136" s="601"/>
      <c r="C136" s="85" t="s">
        <v>98</v>
      </c>
      <c r="D136" s="598"/>
      <c r="E136" s="704">
        <v>20</v>
      </c>
      <c r="F136" s="592"/>
      <c r="G136" s="592"/>
      <c r="H136" s="598"/>
      <c r="I136" s="598"/>
      <c r="J136" s="326"/>
      <c r="K136" s="597"/>
      <c r="L136" s="597"/>
      <c r="M136" s="708"/>
      <c r="N136" s="682"/>
      <c r="O136" s="18"/>
    </row>
    <row r="137" spans="2:15" ht="60">
      <c r="B137" s="601"/>
      <c r="C137" s="694" t="s">
        <v>1304</v>
      </c>
      <c r="D137" s="598"/>
      <c r="E137" s="704"/>
      <c r="F137" s="598"/>
      <c r="G137" s="598"/>
      <c r="H137" s="598"/>
      <c r="I137" s="598"/>
      <c r="J137" s="326"/>
      <c r="K137" s="597"/>
      <c r="L137" s="597"/>
      <c r="M137" s="707"/>
      <c r="N137" s="682"/>
      <c r="O137" s="18"/>
    </row>
    <row r="138" spans="2:15">
      <c r="B138" s="601"/>
      <c r="C138" s="85" t="s">
        <v>98</v>
      </c>
      <c r="D138" s="598"/>
      <c r="E138" s="704">
        <v>50</v>
      </c>
      <c r="F138" s="592"/>
      <c r="G138" s="592"/>
      <c r="H138" s="598"/>
      <c r="I138" s="598"/>
      <c r="J138" s="326"/>
      <c r="K138" s="597"/>
      <c r="L138" s="597"/>
      <c r="M138" s="707"/>
      <c r="N138" s="682"/>
      <c r="O138" s="18"/>
    </row>
    <row r="139" spans="2:15" ht="45">
      <c r="B139" s="601"/>
      <c r="C139" s="694" t="s">
        <v>1305</v>
      </c>
      <c r="D139" s="598"/>
      <c r="E139" s="704"/>
      <c r="F139" s="598"/>
      <c r="G139" s="598"/>
      <c r="H139" s="598"/>
      <c r="I139" s="598"/>
      <c r="J139" s="326"/>
      <c r="K139" s="597"/>
      <c r="L139" s="597"/>
      <c r="M139" s="711"/>
      <c r="N139" s="682"/>
      <c r="O139" s="18"/>
    </row>
    <row r="140" spans="2:15" ht="90">
      <c r="B140" s="601"/>
      <c r="C140" s="85" t="s">
        <v>1306</v>
      </c>
      <c r="D140" s="598"/>
      <c r="E140" s="704">
        <v>14</v>
      </c>
      <c r="F140" s="592" t="s">
        <v>52</v>
      </c>
      <c r="G140" s="592" t="s">
        <v>16</v>
      </c>
      <c r="H140" s="598" t="s">
        <v>645</v>
      </c>
      <c r="I140" s="598" t="s">
        <v>655</v>
      </c>
      <c r="J140" s="712">
        <v>42552</v>
      </c>
      <c r="K140" s="597"/>
      <c r="L140" s="597"/>
      <c r="M140" s="707"/>
      <c r="N140" s="682"/>
      <c r="O140" s="18"/>
    </row>
    <row r="141" spans="2:15">
      <c r="B141" s="601"/>
      <c r="C141" s="85" t="s">
        <v>96</v>
      </c>
      <c r="D141" s="598"/>
      <c r="E141" s="704">
        <v>150</v>
      </c>
      <c r="F141" s="592"/>
      <c r="G141" s="592"/>
      <c r="H141" s="598"/>
      <c r="I141" s="598"/>
      <c r="J141" s="326"/>
      <c r="K141" s="597"/>
      <c r="L141" s="597"/>
      <c r="M141" s="707"/>
      <c r="N141" s="682"/>
      <c r="O141" s="18"/>
    </row>
    <row r="142" spans="2:15">
      <c r="B142" s="601"/>
      <c r="C142" s="85" t="s">
        <v>97</v>
      </c>
      <c r="D142" s="598"/>
      <c r="E142" s="704">
        <v>300</v>
      </c>
      <c r="F142" s="592"/>
      <c r="G142" s="592"/>
      <c r="H142" s="598"/>
      <c r="I142" s="598"/>
      <c r="J142" s="326"/>
      <c r="K142" s="597"/>
      <c r="L142" s="597"/>
      <c r="M142" s="707"/>
      <c r="N142" s="682"/>
      <c r="O142" s="18"/>
    </row>
    <row r="143" spans="2:15">
      <c r="B143" s="601"/>
      <c r="C143" s="85" t="s">
        <v>92</v>
      </c>
      <c r="D143" s="598"/>
      <c r="E143" s="704">
        <v>138</v>
      </c>
      <c r="F143" s="592"/>
      <c r="G143" s="592"/>
      <c r="H143" s="598"/>
      <c r="I143" s="598"/>
      <c r="J143" s="326"/>
      <c r="K143" s="597"/>
      <c r="L143" s="597"/>
      <c r="M143" s="707"/>
      <c r="N143" s="682"/>
      <c r="O143" s="18"/>
    </row>
    <row r="144" spans="2:15">
      <c r="B144" s="601"/>
      <c r="C144" s="85" t="s">
        <v>98</v>
      </c>
      <c r="D144" s="598"/>
      <c r="E144" s="704">
        <v>148</v>
      </c>
      <c r="F144" s="592"/>
      <c r="G144" s="592"/>
      <c r="H144" s="598"/>
      <c r="I144" s="598"/>
      <c r="J144" s="326"/>
      <c r="K144" s="597"/>
      <c r="L144" s="597"/>
      <c r="M144" s="707"/>
      <c r="N144" s="682"/>
      <c r="O144" s="18"/>
    </row>
    <row r="145" spans="2:15" ht="45">
      <c r="B145" s="601"/>
      <c r="C145" s="694" t="s">
        <v>1307</v>
      </c>
      <c r="D145" s="598"/>
      <c r="E145" s="704"/>
      <c r="F145" s="598"/>
      <c r="G145" s="598"/>
      <c r="H145" s="598"/>
      <c r="I145" s="598"/>
      <c r="J145" s="326"/>
      <c r="K145" s="597"/>
      <c r="L145" s="597"/>
      <c r="M145" s="707"/>
      <c r="N145" s="682"/>
      <c r="O145" s="18"/>
    </row>
    <row r="146" spans="2:15" ht="45">
      <c r="B146" s="601"/>
      <c r="C146" s="85" t="s">
        <v>1308</v>
      </c>
      <c r="D146" s="598"/>
      <c r="E146" s="704">
        <v>155</v>
      </c>
      <c r="F146" s="592" t="s">
        <v>52</v>
      </c>
      <c r="G146" s="592" t="s">
        <v>16</v>
      </c>
      <c r="H146" s="598" t="s">
        <v>645</v>
      </c>
      <c r="I146" s="598" t="s">
        <v>712</v>
      </c>
      <c r="J146" s="326" t="s">
        <v>190</v>
      </c>
      <c r="K146" s="597"/>
      <c r="L146" s="597"/>
      <c r="M146" s="707"/>
      <c r="N146" s="682"/>
      <c r="O146" s="18"/>
    </row>
    <row r="147" spans="2:15" ht="30">
      <c r="B147" s="601" t="s">
        <v>230</v>
      </c>
      <c r="C147" s="85"/>
      <c r="D147" s="598"/>
      <c r="E147" s="677">
        <f>SUM(E148:E151)</f>
        <v>8770</v>
      </c>
      <c r="F147" s="598"/>
      <c r="G147" s="598"/>
      <c r="H147" s="598"/>
      <c r="I147" s="598"/>
      <c r="J147" s="326"/>
      <c r="K147" s="597"/>
      <c r="L147" s="597"/>
      <c r="M147" s="597"/>
      <c r="N147" s="682"/>
      <c r="O147" s="18"/>
    </row>
    <row r="148" spans="2:15" ht="59.25" customHeight="1">
      <c r="B148" s="601"/>
      <c r="C148" s="85" t="s">
        <v>231</v>
      </c>
      <c r="D148" s="598" t="s">
        <v>232</v>
      </c>
      <c r="E148" s="679">
        <v>3362</v>
      </c>
      <c r="F148" s="598" t="s">
        <v>16</v>
      </c>
      <c r="G148" s="598" t="s">
        <v>16</v>
      </c>
      <c r="H148" s="598" t="s">
        <v>186</v>
      </c>
      <c r="I148" s="598" t="s">
        <v>233</v>
      </c>
      <c r="J148" s="326" t="s">
        <v>234</v>
      </c>
      <c r="K148" s="597"/>
      <c r="L148" s="597"/>
      <c r="M148" s="592" t="s">
        <v>1309</v>
      </c>
      <c r="N148" s="682">
        <v>1</v>
      </c>
      <c r="O148" s="18"/>
    </row>
    <row r="149" spans="2:15" ht="85.5" customHeight="1">
      <c r="B149" s="601"/>
      <c r="C149" s="85" t="s">
        <v>235</v>
      </c>
      <c r="D149" s="598" t="s">
        <v>236</v>
      </c>
      <c r="E149" s="679">
        <v>1912</v>
      </c>
      <c r="F149" s="598" t="s">
        <v>16</v>
      </c>
      <c r="G149" s="598" t="s">
        <v>16</v>
      </c>
      <c r="H149" s="598" t="s">
        <v>237</v>
      </c>
      <c r="I149" s="598" t="s">
        <v>238</v>
      </c>
      <c r="J149" s="326" t="s">
        <v>1310</v>
      </c>
      <c r="K149" s="597"/>
      <c r="L149" s="597"/>
      <c r="M149" s="592" t="s">
        <v>1311</v>
      </c>
      <c r="N149" s="682"/>
      <c r="O149" s="18"/>
    </row>
    <row r="150" spans="2:15" ht="51" customHeight="1">
      <c r="B150" s="601"/>
      <c r="C150" s="85" t="s">
        <v>240</v>
      </c>
      <c r="D150" s="598" t="s">
        <v>241</v>
      </c>
      <c r="E150" s="679">
        <v>3187</v>
      </c>
      <c r="F150" s="598" t="s">
        <v>52</v>
      </c>
      <c r="G150" s="598" t="s">
        <v>16</v>
      </c>
      <c r="H150" s="598" t="s">
        <v>223</v>
      </c>
      <c r="I150" s="598" t="s">
        <v>224</v>
      </c>
      <c r="J150" s="326" t="s">
        <v>242</v>
      </c>
      <c r="K150" s="597"/>
      <c r="L150" s="597"/>
      <c r="M150" s="592" t="s">
        <v>1312</v>
      </c>
      <c r="N150" s="682">
        <v>1</v>
      </c>
      <c r="O150" s="18"/>
    </row>
    <row r="151" spans="2:15" ht="64.5" customHeight="1">
      <c r="B151" s="601"/>
      <c r="C151" s="85" t="s">
        <v>1284</v>
      </c>
      <c r="D151" s="598"/>
      <c r="E151" s="679">
        <v>309</v>
      </c>
      <c r="F151" s="598" t="s">
        <v>52</v>
      </c>
      <c r="G151" s="598" t="s">
        <v>52</v>
      </c>
      <c r="H151" s="598" t="s">
        <v>716</v>
      </c>
      <c r="I151" s="598" t="s">
        <v>658</v>
      </c>
      <c r="J151" s="326" t="s">
        <v>658</v>
      </c>
      <c r="K151" s="597"/>
      <c r="L151" s="597"/>
      <c r="M151" s="592" t="s">
        <v>1313</v>
      </c>
      <c r="N151" s="682"/>
      <c r="O151" s="18"/>
    </row>
    <row r="152" spans="2:15" ht="30">
      <c r="B152" s="601" t="s">
        <v>243</v>
      </c>
      <c r="C152" s="85"/>
      <c r="D152" s="598"/>
      <c r="E152" s="677">
        <f>SUM(E153:E155)</f>
        <v>339</v>
      </c>
      <c r="F152" s="598"/>
      <c r="G152" s="598"/>
      <c r="H152" s="598"/>
      <c r="I152" s="598"/>
      <c r="J152" s="326"/>
      <c r="K152" s="597"/>
      <c r="L152" s="597"/>
      <c r="M152" s="597"/>
      <c r="N152" s="682"/>
      <c r="O152" s="18"/>
    </row>
    <row r="153" spans="2:15" ht="30">
      <c r="B153" s="601"/>
      <c r="C153" s="85" t="s">
        <v>1314</v>
      </c>
      <c r="D153" s="598" t="s">
        <v>90</v>
      </c>
      <c r="E153" s="679">
        <v>260</v>
      </c>
      <c r="F153" s="598" t="s">
        <v>52</v>
      </c>
      <c r="G153" s="598" t="s">
        <v>16</v>
      </c>
      <c r="H153" s="598" t="s">
        <v>1315</v>
      </c>
      <c r="I153" s="598" t="s">
        <v>1316</v>
      </c>
      <c r="J153" s="326" t="s">
        <v>247</v>
      </c>
      <c r="K153" s="597"/>
      <c r="L153" s="597"/>
      <c r="M153" s="592" t="s">
        <v>1317</v>
      </c>
      <c r="N153" s="682"/>
      <c r="O153" s="18"/>
    </row>
    <row r="154" spans="2:15" ht="45">
      <c r="B154" s="601"/>
      <c r="C154" s="85" t="s">
        <v>1318</v>
      </c>
      <c r="D154" s="598" t="s">
        <v>1319</v>
      </c>
      <c r="E154" s="679">
        <v>64</v>
      </c>
      <c r="F154" s="598"/>
      <c r="G154" s="598"/>
      <c r="H154" s="598"/>
      <c r="I154" s="598"/>
      <c r="J154" s="326"/>
      <c r="K154" s="597"/>
      <c r="L154" s="597"/>
      <c r="M154" s="597"/>
      <c r="N154" s="682"/>
      <c r="O154" s="18"/>
    </row>
    <row r="155" spans="2:15" ht="137.25" customHeight="1">
      <c r="B155" s="601"/>
      <c r="C155" s="85" t="s">
        <v>1320</v>
      </c>
      <c r="D155" s="598"/>
      <c r="E155" s="679">
        <v>15</v>
      </c>
      <c r="F155" s="598" t="s">
        <v>52</v>
      </c>
      <c r="G155" s="598" t="s">
        <v>16</v>
      </c>
      <c r="H155" s="597" t="s">
        <v>712</v>
      </c>
      <c r="I155" s="597" t="s">
        <v>1321</v>
      </c>
      <c r="J155" s="712">
        <v>42705</v>
      </c>
      <c r="K155" s="597"/>
      <c r="L155" s="597"/>
      <c r="M155" s="592" t="s">
        <v>1322</v>
      </c>
      <c r="N155" s="682"/>
      <c r="O155" s="18"/>
    </row>
    <row r="156" spans="2:15" ht="30">
      <c r="B156" s="601" t="s">
        <v>248</v>
      </c>
      <c r="C156" s="85"/>
      <c r="D156" s="598"/>
      <c r="E156" s="677">
        <f>E157</f>
        <v>0</v>
      </c>
      <c r="F156" s="598"/>
      <c r="G156" s="598"/>
      <c r="H156" s="598"/>
      <c r="I156" s="598"/>
      <c r="J156" s="326"/>
      <c r="K156" s="597"/>
      <c r="L156" s="597"/>
      <c r="M156" s="597"/>
      <c r="N156" s="682"/>
      <c r="O156" s="18"/>
    </row>
    <row r="157" spans="2:15" ht="60">
      <c r="B157" s="601"/>
      <c r="C157" s="85" t="s">
        <v>249</v>
      </c>
      <c r="D157" s="598" t="s">
        <v>250</v>
      </c>
      <c r="E157" s="679">
        <v>0</v>
      </c>
      <c r="F157" s="598" t="s">
        <v>28</v>
      </c>
      <c r="G157" s="598" t="s">
        <v>28</v>
      </c>
      <c r="H157" s="598"/>
      <c r="I157" s="598"/>
      <c r="J157" s="326"/>
      <c r="K157" s="597"/>
      <c r="L157" s="597"/>
      <c r="M157" s="597"/>
      <c r="N157" s="682"/>
      <c r="O157" s="18"/>
    </row>
    <row r="158" spans="2:15" ht="30">
      <c r="B158" s="601" t="s">
        <v>251</v>
      </c>
      <c r="C158" s="92"/>
      <c r="D158" s="597"/>
      <c r="E158" s="701">
        <f>SUM(E159:E164)</f>
        <v>18445.5</v>
      </c>
      <c r="F158" s="598"/>
      <c r="G158" s="598"/>
      <c r="H158" s="598"/>
      <c r="I158" s="598"/>
      <c r="J158" s="326"/>
      <c r="K158" s="597"/>
      <c r="L158" s="597"/>
      <c r="M158" s="597"/>
      <c r="N158" s="682"/>
      <c r="O158" s="18"/>
    </row>
    <row r="159" spans="2:15" ht="90">
      <c r="B159" s="601"/>
      <c r="C159" s="85" t="s">
        <v>252</v>
      </c>
      <c r="D159" s="598" t="s">
        <v>90</v>
      </c>
      <c r="E159" s="679">
        <v>389</v>
      </c>
      <c r="F159" s="598" t="s">
        <v>52</v>
      </c>
      <c r="G159" s="598" t="s">
        <v>16</v>
      </c>
      <c r="H159" s="355" t="s">
        <v>799</v>
      </c>
      <c r="I159" s="355" t="s">
        <v>799</v>
      </c>
      <c r="J159" s="713" t="s">
        <v>253</v>
      </c>
      <c r="K159" s="597" t="s">
        <v>52</v>
      </c>
      <c r="L159" s="597"/>
      <c r="M159" s="597"/>
      <c r="N159" s="682">
        <v>1</v>
      </c>
      <c r="O159" s="18"/>
    </row>
    <row r="160" spans="2:15" ht="90">
      <c r="B160" s="601"/>
      <c r="C160" s="85" t="s">
        <v>254</v>
      </c>
      <c r="D160" s="598" t="s">
        <v>90</v>
      </c>
      <c r="E160" s="679">
        <v>7134</v>
      </c>
      <c r="F160" s="598" t="s">
        <v>52</v>
      </c>
      <c r="G160" s="598" t="s">
        <v>16</v>
      </c>
      <c r="H160" s="598" t="s">
        <v>799</v>
      </c>
      <c r="I160" s="696" t="s">
        <v>799</v>
      </c>
      <c r="J160" s="326" t="s">
        <v>190</v>
      </c>
      <c r="K160" s="597" t="s">
        <v>435</v>
      </c>
      <c r="L160" s="597" t="s">
        <v>435</v>
      </c>
      <c r="M160" s="597"/>
      <c r="N160" s="682"/>
      <c r="O160" s="18"/>
    </row>
    <row r="161" spans="2:15" ht="30">
      <c r="B161" s="601"/>
      <c r="C161" s="93" t="s">
        <v>255</v>
      </c>
      <c r="D161" s="714" t="s">
        <v>90</v>
      </c>
      <c r="E161" s="715">
        <v>2032</v>
      </c>
      <c r="F161" s="598" t="s">
        <v>52</v>
      </c>
      <c r="G161" s="598" t="s">
        <v>16</v>
      </c>
      <c r="H161" s="598" t="s">
        <v>799</v>
      </c>
      <c r="I161" s="696" t="s">
        <v>799</v>
      </c>
      <c r="J161" s="326" t="s">
        <v>256</v>
      </c>
      <c r="K161" s="597" t="s">
        <v>435</v>
      </c>
      <c r="L161" s="597" t="s">
        <v>435</v>
      </c>
      <c r="M161" s="597"/>
      <c r="N161" s="682"/>
      <c r="O161" s="18"/>
    </row>
    <row r="162" spans="2:15" ht="90">
      <c r="B162" s="601"/>
      <c r="C162" s="716" t="s">
        <v>1323</v>
      </c>
      <c r="D162" s="714" t="s">
        <v>90</v>
      </c>
      <c r="E162" s="717">
        <v>4500</v>
      </c>
      <c r="F162" s="598" t="s">
        <v>16</v>
      </c>
      <c r="G162" s="598" t="s">
        <v>16</v>
      </c>
      <c r="H162" s="598"/>
      <c r="I162" s="696" t="s">
        <v>712</v>
      </c>
      <c r="J162" s="326" t="s">
        <v>658</v>
      </c>
      <c r="K162" s="597"/>
      <c r="L162" s="597"/>
      <c r="M162" s="597" t="s">
        <v>1324</v>
      </c>
      <c r="N162" s="682"/>
      <c r="O162" s="670"/>
    </row>
    <row r="163" spans="2:15" ht="45">
      <c r="B163" s="601"/>
      <c r="C163" s="19" t="s">
        <v>1325</v>
      </c>
      <c r="D163" s="714" t="s">
        <v>90</v>
      </c>
      <c r="E163" s="717">
        <v>60.5</v>
      </c>
      <c r="F163" s="598" t="s">
        <v>52</v>
      </c>
      <c r="G163" s="598" t="s">
        <v>16</v>
      </c>
      <c r="H163" s="598" t="s">
        <v>712</v>
      </c>
      <c r="I163" s="696" t="s">
        <v>656</v>
      </c>
      <c r="J163" s="326" t="s">
        <v>658</v>
      </c>
      <c r="K163" s="597"/>
      <c r="L163" s="597"/>
      <c r="M163" s="597" t="s">
        <v>1326</v>
      </c>
      <c r="N163" s="682"/>
      <c r="O163" s="670"/>
    </row>
    <row r="164" spans="2:15" ht="45">
      <c r="B164" s="601"/>
      <c r="C164" s="716" t="s">
        <v>1327</v>
      </c>
      <c r="D164" s="714" t="s">
        <v>90</v>
      </c>
      <c r="E164" s="717">
        <v>4330</v>
      </c>
      <c r="F164" s="598" t="s">
        <v>16</v>
      </c>
      <c r="G164" s="598" t="s">
        <v>16</v>
      </c>
      <c r="H164" s="598" t="s">
        <v>655</v>
      </c>
      <c r="I164" s="696" t="s">
        <v>656</v>
      </c>
      <c r="J164" s="326" t="s">
        <v>658</v>
      </c>
      <c r="K164" s="597"/>
      <c r="L164" s="597"/>
      <c r="M164" s="592" t="s">
        <v>1328</v>
      </c>
      <c r="N164" s="682"/>
      <c r="O164" s="670"/>
    </row>
    <row r="165" spans="2:15">
      <c r="B165" s="601"/>
      <c r="C165" s="602"/>
      <c r="D165" s="718" t="s">
        <v>257</v>
      </c>
      <c r="E165" s="719">
        <f>E158+E156+E152+E147+E82+E78+E31+E34+E27+E12+E7</f>
        <v>78107.5</v>
      </c>
      <c r="F165" s="598"/>
      <c r="G165" s="598"/>
      <c r="H165" s="598"/>
      <c r="I165" s="598"/>
      <c r="J165" s="326"/>
      <c r="K165" s="597"/>
      <c r="L165" s="597"/>
      <c r="M165" s="597"/>
      <c r="N165" s="720">
        <v>0.7</v>
      </c>
    </row>
    <row r="166" spans="2:15">
      <c r="C166" s="98"/>
      <c r="D166" s="100"/>
      <c r="E166" s="721"/>
      <c r="F166" s="100"/>
      <c r="G166" s="100"/>
      <c r="H166" s="100"/>
      <c r="I166" s="100"/>
      <c r="J166" s="100"/>
      <c r="N166" s="722"/>
    </row>
    <row r="167" spans="2:15">
      <c r="C167" s="98"/>
      <c r="D167" s="100"/>
      <c r="E167" s="721"/>
      <c r="F167" s="723"/>
      <c r="G167" s="100"/>
      <c r="H167" s="100"/>
      <c r="I167" s="100"/>
      <c r="J167" s="100"/>
    </row>
    <row r="168" spans="2:15">
      <c r="C168" s="98"/>
      <c r="D168" s="100"/>
      <c r="E168" s="721"/>
      <c r="F168" s="100"/>
      <c r="G168" s="100"/>
      <c r="H168" s="100"/>
      <c r="I168" s="100"/>
      <c r="J168" s="100"/>
    </row>
    <row r="169" spans="2:15">
      <c r="C169" s="98"/>
      <c r="D169" s="100"/>
      <c r="E169" s="721"/>
      <c r="F169" s="100"/>
      <c r="G169" s="100"/>
      <c r="H169" s="100"/>
      <c r="I169" s="100"/>
      <c r="J169" s="100"/>
    </row>
    <row r="170" spans="2:15">
      <c r="C170" s="98"/>
      <c r="D170" s="100"/>
      <c r="E170" s="721"/>
      <c r="F170" s="100"/>
      <c r="G170" s="100"/>
      <c r="H170" s="100"/>
      <c r="I170" s="100"/>
      <c r="J170" s="100"/>
    </row>
    <row r="171" spans="2:15">
      <c r="C171" s="98"/>
      <c r="D171" s="100"/>
      <c r="E171" s="721"/>
      <c r="F171" s="100"/>
      <c r="G171" s="100"/>
      <c r="H171" s="100"/>
      <c r="I171" s="100"/>
      <c r="J171" s="100"/>
    </row>
    <row r="172" spans="2:15">
      <c r="C172" s="98"/>
      <c r="D172" s="100"/>
      <c r="E172" s="721"/>
      <c r="F172" s="100"/>
      <c r="G172" s="100"/>
      <c r="H172" s="100"/>
      <c r="I172" s="100"/>
      <c r="J172" s="100"/>
    </row>
    <row r="173" spans="2:15">
      <c r="C173" s="98"/>
      <c r="D173" s="100"/>
      <c r="E173" s="721"/>
      <c r="F173" s="100"/>
      <c r="G173" s="100"/>
      <c r="H173" s="100"/>
      <c r="I173" s="100"/>
      <c r="J173" s="100"/>
    </row>
  </sheetData>
  <dataConsolidate/>
  <mergeCells count="9">
    <mergeCell ref="K4:O5"/>
    <mergeCell ref="B2:J2"/>
    <mergeCell ref="B4:B6"/>
    <mergeCell ref="C4:C6"/>
    <mergeCell ref="D4:D6"/>
    <mergeCell ref="E4:E6"/>
    <mergeCell ref="F4:F5"/>
    <mergeCell ref="G4:G5"/>
    <mergeCell ref="H4:J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T66"/>
  <sheetViews>
    <sheetView topLeftCell="C56" zoomScaleNormal="100" workbookViewId="0">
      <selection activeCell="K16" sqref="K16"/>
    </sheetView>
  </sheetViews>
  <sheetFormatPr baseColWidth="10" defaultColWidth="11.5703125" defaultRowHeight="15"/>
  <cols>
    <col min="1" max="1" width="1.7109375" style="13" customWidth="1"/>
    <col min="2" max="2" width="68.42578125" style="13" customWidth="1"/>
    <col min="3" max="3" width="48.7109375" style="13" customWidth="1"/>
    <col min="4" max="4" width="22.85546875" style="13" bestFit="1" customWidth="1"/>
    <col min="5" max="5" width="31.42578125" style="101" customWidth="1"/>
    <col min="6" max="6" width="40.140625" style="80" customWidth="1"/>
    <col min="7" max="7" width="27.28515625" style="80" customWidth="1"/>
    <col min="8" max="8" width="27.28515625" style="13" customWidth="1"/>
    <col min="9" max="9" width="20.7109375" style="13" customWidth="1"/>
    <col min="10" max="10" width="22.42578125" style="13" customWidth="1"/>
    <col min="11" max="11" width="21.28515625" style="13" hidden="1" customWidth="1"/>
    <col min="12" max="12" width="16" style="13" hidden="1" customWidth="1"/>
    <col min="13" max="13" width="72.5703125" style="13" hidden="1" customWidth="1"/>
    <col min="14" max="14" width="18.140625" style="296" hidden="1" customWidth="1"/>
    <col min="15" max="15" width="22.85546875" style="13" hidden="1" customWidth="1"/>
    <col min="16" max="16" width="22.5703125" style="13" customWidth="1"/>
    <col min="17" max="17" width="18" style="13" customWidth="1"/>
    <col min="18" max="18" width="20" style="13" customWidth="1"/>
    <col min="19" max="19" width="20.140625" style="13" customWidth="1"/>
    <col min="20" max="20" width="23.5703125" style="13" customWidth="1"/>
    <col min="21"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20" s="1" customFormat="1" ht="66.75" customHeight="1">
      <c r="B2" s="971" t="s">
        <v>145</v>
      </c>
      <c r="C2" s="972"/>
      <c r="D2" s="972"/>
      <c r="E2" s="972"/>
      <c r="F2" s="972"/>
      <c r="G2" s="972"/>
      <c r="H2" s="972"/>
      <c r="I2" s="972"/>
      <c r="J2" s="972"/>
      <c r="N2" s="300"/>
    </row>
    <row r="3" spans="2:20" s="2" customFormat="1" ht="13.5" thickBot="1">
      <c r="E3" s="81"/>
      <c r="F3" s="24"/>
      <c r="G3" s="24"/>
      <c r="N3" s="301"/>
    </row>
    <row r="4" spans="2:20" s="2" customFormat="1" ht="36" customHeight="1" thickBot="1">
      <c r="B4" s="973" t="s">
        <v>1</v>
      </c>
      <c r="C4" s="974" t="s">
        <v>2</v>
      </c>
      <c r="D4" s="973" t="s">
        <v>3</v>
      </c>
      <c r="E4" s="1076" t="s">
        <v>4</v>
      </c>
      <c r="F4" s="977" t="s">
        <v>5</v>
      </c>
      <c r="G4" s="973" t="s">
        <v>6</v>
      </c>
      <c r="H4" s="979" t="s">
        <v>7</v>
      </c>
      <c r="I4" s="980"/>
      <c r="J4" s="981"/>
      <c r="K4" s="985" t="s">
        <v>424</v>
      </c>
      <c r="L4" s="986"/>
      <c r="M4" s="986"/>
      <c r="N4" s="986"/>
      <c r="O4" s="986"/>
      <c r="P4" s="985" t="s">
        <v>1186</v>
      </c>
      <c r="Q4" s="986"/>
      <c r="R4" s="986"/>
      <c r="S4" s="986"/>
      <c r="T4" s="986"/>
    </row>
    <row r="5" spans="2:20" s="2" customFormat="1" ht="15.75" customHeight="1" thickBot="1">
      <c r="B5" s="973"/>
      <c r="C5" s="975"/>
      <c r="D5" s="973"/>
      <c r="E5" s="1076"/>
      <c r="F5" s="978"/>
      <c r="G5" s="973"/>
      <c r="H5" s="982"/>
      <c r="I5" s="983"/>
      <c r="J5" s="984"/>
      <c r="K5" s="982"/>
      <c r="L5" s="983"/>
      <c r="M5" s="983"/>
      <c r="N5" s="983"/>
      <c r="O5" s="983"/>
      <c r="P5" s="982"/>
      <c r="Q5" s="983"/>
      <c r="R5" s="983"/>
      <c r="S5" s="983"/>
      <c r="T5" s="983"/>
    </row>
    <row r="6" spans="2:20" s="2" customFormat="1" ht="30.75" customHeight="1" thickBot="1">
      <c r="B6" s="973"/>
      <c r="C6" s="976"/>
      <c r="D6" s="973"/>
      <c r="E6" s="1076"/>
      <c r="F6" s="82" t="s">
        <v>8</v>
      </c>
      <c r="G6" s="83" t="s">
        <v>8</v>
      </c>
      <c r="H6" s="83" t="s">
        <v>9</v>
      </c>
      <c r="I6" s="82" t="s">
        <v>10</v>
      </c>
      <c r="J6" s="82" t="s">
        <v>11</v>
      </c>
      <c r="K6" s="192" t="s">
        <v>421</v>
      </c>
      <c r="L6" s="185" t="s">
        <v>426</v>
      </c>
      <c r="M6" s="185" t="s">
        <v>422</v>
      </c>
      <c r="N6" s="302" t="s">
        <v>423</v>
      </c>
      <c r="O6" s="302" t="s">
        <v>422</v>
      </c>
      <c r="P6" s="589" t="s">
        <v>421</v>
      </c>
      <c r="Q6" s="588" t="s">
        <v>426</v>
      </c>
      <c r="R6" s="588" t="s">
        <v>422</v>
      </c>
      <c r="S6" s="302" t="s">
        <v>423</v>
      </c>
      <c r="T6" s="302" t="s">
        <v>422</v>
      </c>
    </row>
    <row r="7" spans="2:20" ht="30">
      <c r="B7" s="84" t="s">
        <v>146</v>
      </c>
      <c r="C7" s="85"/>
      <c r="D7" s="42"/>
      <c r="E7" s="86">
        <f>SUM(E8:E10)</f>
        <v>4775</v>
      </c>
      <c r="F7" s="87"/>
      <c r="G7" s="87"/>
      <c r="H7" s="42"/>
      <c r="I7" s="42"/>
      <c r="J7" s="197"/>
      <c r="K7" s="18"/>
      <c r="L7" s="18"/>
      <c r="M7" s="18"/>
      <c r="N7" s="297"/>
      <c r="O7" s="186"/>
      <c r="P7" s="18"/>
      <c r="Q7" s="18"/>
      <c r="R7" s="18"/>
      <c r="S7" s="18"/>
      <c r="T7" s="18"/>
    </row>
    <row r="8" spans="2:20" ht="255.75" customHeight="1">
      <c r="B8" s="84"/>
      <c r="C8" s="85" t="s">
        <v>147</v>
      </c>
      <c r="D8" s="42" t="s">
        <v>148</v>
      </c>
      <c r="E8" s="88">
        <v>1000</v>
      </c>
      <c r="F8" s="87" t="s">
        <v>52</v>
      </c>
      <c r="G8" s="87" t="s">
        <v>16</v>
      </c>
      <c r="H8" s="42" t="s">
        <v>435</v>
      </c>
      <c r="I8" s="42" t="s">
        <v>435</v>
      </c>
      <c r="J8" s="197" t="s">
        <v>30</v>
      </c>
      <c r="K8" s="18" t="s">
        <v>435</v>
      </c>
      <c r="L8" s="18" t="s">
        <v>435</v>
      </c>
      <c r="M8" s="298" t="s">
        <v>732</v>
      </c>
      <c r="N8" s="436" t="s">
        <v>435</v>
      </c>
      <c r="O8" s="186"/>
      <c r="P8" s="18"/>
      <c r="Q8" s="18"/>
      <c r="R8" s="18"/>
      <c r="S8" s="18"/>
      <c r="T8" s="18"/>
    </row>
    <row r="9" spans="2:20" ht="60">
      <c r="B9" s="84"/>
      <c r="C9" s="85" t="s">
        <v>149</v>
      </c>
      <c r="D9" s="42" t="s">
        <v>150</v>
      </c>
      <c r="E9" s="88">
        <v>500</v>
      </c>
      <c r="F9" s="87" t="s">
        <v>52</v>
      </c>
      <c r="G9" s="87" t="s">
        <v>16</v>
      </c>
      <c r="H9" s="42" t="s">
        <v>151</v>
      </c>
      <c r="I9" s="352" t="s">
        <v>152</v>
      </c>
      <c r="J9" s="353" t="s">
        <v>153</v>
      </c>
      <c r="K9" s="18" t="s">
        <v>52</v>
      </c>
      <c r="L9" s="18"/>
      <c r="M9" s="298" t="s">
        <v>733</v>
      </c>
      <c r="N9" s="436">
        <v>1</v>
      </c>
      <c r="O9" s="479" t="s">
        <v>791</v>
      </c>
      <c r="P9" s="18"/>
      <c r="Q9" s="18"/>
      <c r="R9" s="18"/>
      <c r="S9" s="18"/>
      <c r="T9" s="18"/>
    </row>
    <row r="10" spans="2:20" ht="45">
      <c r="B10" s="84"/>
      <c r="C10" s="85" t="s">
        <v>154</v>
      </c>
      <c r="D10" s="42" t="s">
        <v>155</v>
      </c>
      <c r="E10" s="88">
        <v>3275</v>
      </c>
      <c r="F10" s="87" t="s">
        <v>16</v>
      </c>
      <c r="G10" s="87" t="s">
        <v>16</v>
      </c>
      <c r="H10" s="42" t="s">
        <v>156</v>
      </c>
      <c r="I10" s="42" t="s">
        <v>157</v>
      </c>
      <c r="J10" s="197" t="s">
        <v>158</v>
      </c>
      <c r="K10" s="18"/>
      <c r="L10" s="18"/>
      <c r="M10" s="19" t="s">
        <v>734</v>
      </c>
      <c r="N10" s="436" t="s">
        <v>435</v>
      </c>
      <c r="O10" s="479" t="s">
        <v>807</v>
      </c>
      <c r="P10" s="18"/>
      <c r="Q10" s="18"/>
      <c r="R10" s="18"/>
      <c r="S10" s="18"/>
      <c r="T10" s="18"/>
    </row>
    <row r="11" spans="2:20" ht="30">
      <c r="B11" s="84" t="s">
        <v>159</v>
      </c>
      <c r="C11" s="85"/>
      <c r="D11" s="42"/>
      <c r="E11" s="86">
        <f>SUM(E12:E16)</f>
        <v>5500</v>
      </c>
      <c r="F11" s="87"/>
      <c r="G11" s="87"/>
      <c r="H11" s="42"/>
      <c r="I11" s="42"/>
      <c r="J11" s="197"/>
      <c r="K11" s="18"/>
      <c r="L11" s="18"/>
      <c r="M11" s="19"/>
      <c r="N11" s="436"/>
      <c r="O11" s="186"/>
      <c r="P11" s="18"/>
      <c r="Q11" s="18"/>
      <c r="R11" s="18"/>
      <c r="S11" s="18"/>
      <c r="T11" s="18"/>
    </row>
    <row r="12" spans="2:20" ht="204">
      <c r="B12" s="84"/>
      <c r="C12" s="85" t="s">
        <v>160</v>
      </c>
      <c r="D12" s="354" t="s">
        <v>161</v>
      </c>
      <c r="E12" s="88">
        <v>4180</v>
      </c>
      <c r="F12" s="355" t="s">
        <v>52</v>
      </c>
      <c r="G12" s="87" t="s">
        <v>16</v>
      </c>
      <c r="H12" s="42" t="s">
        <v>435</v>
      </c>
      <c r="I12" s="42" t="s">
        <v>435</v>
      </c>
      <c r="J12" s="197" t="s">
        <v>162</v>
      </c>
      <c r="K12" s="18" t="s">
        <v>435</v>
      </c>
      <c r="L12" s="18" t="s">
        <v>435</v>
      </c>
      <c r="M12" s="298" t="s">
        <v>735</v>
      </c>
      <c r="N12" s="436" t="s">
        <v>435</v>
      </c>
      <c r="O12" s="479" t="s">
        <v>802</v>
      </c>
      <c r="P12" s="18"/>
      <c r="Q12" s="18"/>
      <c r="R12" s="18"/>
      <c r="S12" s="18"/>
      <c r="T12" s="18"/>
    </row>
    <row r="13" spans="2:20" ht="30">
      <c r="B13" s="84"/>
      <c r="C13" s="85" t="s">
        <v>163</v>
      </c>
      <c r="D13" s="42" t="s">
        <v>90</v>
      </c>
      <c r="E13" s="88">
        <v>90</v>
      </c>
      <c r="F13" s="87" t="s">
        <v>52</v>
      </c>
      <c r="G13" s="87" t="s">
        <v>16</v>
      </c>
      <c r="H13" s="42" t="s">
        <v>164</v>
      </c>
      <c r="I13" s="42" t="s">
        <v>165</v>
      </c>
      <c r="J13" s="197" t="s">
        <v>162</v>
      </c>
      <c r="K13" s="18"/>
      <c r="L13" s="18"/>
      <c r="M13" s="19"/>
      <c r="N13" s="436" t="s">
        <v>435</v>
      </c>
      <c r="O13" s="186"/>
      <c r="P13" s="18"/>
      <c r="Q13" s="18"/>
      <c r="R13" s="18"/>
      <c r="S13" s="18"/>
      <c r="T13" s="18"/>
    </row>
    <row r="14" spans="2:20" ht="96">
      <c r="B14" s="84"/>
      <c r="C14" s="85" t="s">
        <v>166</v>
      </c>
      <c r="D14" s="42" t="s">
        <v>90</v>
      </c>
      <c r="E14" s="88">
        <v>150</v>
      </c>
      <c r="F14" s="87" t="s">
        <v>52</v>
      </c>
      <c r="G14" s="87" t="s">
        <v>16</v>
      </c>
      <c r="H14" s="19" t="s">
        <v>435</v>
      </c>
      <c r="I14" s="325"/>
      <c r="J14" s="356"/>
      <c r="K14" s="18" t="s">
        <v>435</v>
      </c>
      <c r="L14" s="18" t="s">
        <v>435</v>
      </c>
      <c r="M14" s="298" t="s">
        <v>736</v>
      </c>
      <c r="N14" s="436" t="s">
        <v>435</v>
      </c>
      <c r="O14" s="479" t="s">
        <v>792</v>
      </c>
      <c r="P14" s="18"/>
      <c r="Q14" s="18"/>
      <c r="R14" s="18"/>
      <c r="S14" s="18"/>
      <c r="T14" s="18"/>
    </row>
    <row r="15" spans="2:20" ht="48">
      <c r="B15" s="84"/>
      <c r="C15" s="85" t="s">
        <v>168</v>
      </c>
      <c r="D15" s="42" t="s">
        <v>90</v>
      </c>
      <c r="E15" s="88">
        <v>80</v>
      </c>
      <c r="F15" s="87" t="s">
        <v>52</v>
      </c>
      <c r="G15" s="87" t="s">
        <v>16</v>
      </c>
      <c r="H15" s="42" t="s">
        <v>167</v>
      </c>
      <c r="I15" s="42"/>
      <c r="J15" s="197"/>
      <c r="K15" s="18"/>
      <c r="L15" s="18"/>
      <c r="M15" s="298" t="s">
        <v>737</v>
      </c>
      <c r="N15" s="436"/>
      <c r="O15" s="186"/>
      <c r="P15" s="18"/>
      <c r="Q15" s="18"/>
      <c r="R15" s="18"/>
      <c r="S15" s="18"/>
      <c r="T15" s="18"/>
    </row>
    <row r="16" spans="2:20" ht="72">
      <c r="B16" s="84"/>
      <c r="C16" s="85" t="s">
        <v>169</v>
      </c>
      <c r="D16" s="42" t="s">
        <v>90</v>
      </c>
      <c r="E16" s="88">
        <v>1000</v>
      </c>
      <c r="F16" s="87" t="s">
        <v>52</v>
      </c>
      <c r="G16" s="87" t="s">
        <v>16</v>
      </c>
      <c r="H16" s="42" t="s">
        <v>164</v>
      </c>
      <c r="I16" s="42" t="s">
        <v>165</v>
      </c>
      <c r="J16" s="197" t="s">
        <v>162</v>
      </c>
      <c r="K16" s="18" t="s">
        <v>16</v>
      </c>
      <c r="L16" s="18"/>
      <c r="M16" s="298" t="s">
        <v>738</v>
      </c>
      <c r="N16" s="436">
        <v>1</v>
      </c>
      <c r="O16" s="186"/>
      <c r="P16" s="18"/>
      <c r="Q16" s="18"/>
      <c r="R16" s="18"/>
      <c r="S16" s="18"/>
      <c r="T16" s="18"/>
    </row>
    <row r="17" spans="2:20" ht="30">
      <c r="B17" s="84" t="s">
        <v>170</v>
      </c>
      <c r="C17" s="85"/>
      <c r="D17" s="42"/>
      <c r="E17" s="86">
        <f>SUM(E18:E19)</f>
        <v>4000</v>
      </c>
      <c r="F17" s="87"/>
      <c r="G17" s="87"/>
      <c r="H17" s="42"/>
      <c r="I17" s="42"/>
      <c r="J17" s="197"/>
      <c r="K17" s="18"/>
      <c r="L17" s="18"/>
      <c r="M17" s="298"/>
      <c r="N17" s="436"/>
      <c r="O17" s="186"/>
      <c r="P17" s="18"/>
      <c r="Q17" s="18"/>
      <c r="R17" s="18"/>
      <c r="S17" s="18"/>
      <c r="T17" s="18"/>
    </row>
    <row r="18" spans="2:20" ht="84">
      <c r="B18" s="84"/>
      <c r="C18" s="85" t="s">
        <v>171</v>
      </c>
      <c r="D18" s="42" t="s">
        <v>90</v>
      </c>
      <c r="E18" s="88">
        <v>2000</v>
      </c>
      <c r="F18" s="87" t="s">
        <v>16</v>
      </c>
      <c r="G18" s="87" t="s">
        <v>16</v>
      </c>
      <c r="H18" s="42" t="s">
        <v>172</v>
      </c>
      <c r="I18" s="42" t="s">
        <v>173</v>
      </c>
      <c r="J18" s="197" t="s">
        <v>174</v>
      </c>
      <c r="K18" s="18" t="s">
        <v>435</v>
      </c>
      <c r="L18" s="18" t="s">
        <v>435</v>
      </c>
      <c r="M18" s="298" t="s">
        <v>739</v>
      </c>
      <c r="N18" s="436"/>
      <c r="O18" s="186"/>
      <c r="P18" s="18"/>
      <c r="Q18" s="18"/>
      <c r="R18" s="18"/>
      <c r="S18" s="18"/>
      <c r="T18" s="18"/>
    </row>
    <row r="19" spans="2:20" ht="30">
      <c r="B19" s="84"/>
      <c r="C19" s="85" t="s">
        <v>175</v>
      </c>
      <c r="D19" s="42" t="s">
        <v>90</v>
      </c>
      <c r="E19" s="88">
        <v>2000</v>
      </c>
      <c r="F19" s="87" t="s">
        <v>16</v>
      </c>
      <c r="G19" s="87" t="s">
        <v>16</v>
      </c>
      <c r="H19" s="42" t="s">
        <v>172</v>
      </c>
      <c r="I19" s="42" t="s">
        <v>173</v>
      </c>
      <c r="J19" s="197" t="s">
        <v>176</v>
      </c>
      <c r="K19" s="18" t="s">
        <v>435</v>
      </c>
      <c r="L19" s="18" t="s">
        <v>435</v>
      </c>
      <c r="M19" s="298"/>
      <c r="N19" s="436"/>
      <c r="O19" s="186"/>
      <c r="P19" s="18"/>
      <c r="Q19" s="18"/>
      <c r="R19" s="18"/>
      <c r="S19" s="18"/>
      <c r="T19" s="18"/>
    </row>
    <row r="20" spans="2:20" ht="30">
      <c r="B20" s="84" t="s">
        <v>177</v>
      </c>
      <c r="C20" s="85"/>
      <c r="D20" s="42"/>
      <c r="E20" s="86">
        <f>SUM(E21:E22)</f>
        <v>19387</v>
      </c>
      <c r="F20" s="87"/>
      <c r="G20" s="87"/>
      <c r="H20" s="42"/>
      <c r="I20" s="42"/>
      <c r="J20" s="197"/>
      <c r="K20" s="18"/>
      <c r="L20" s="18"/>
      <c r="M20" s="19"/>
      <c r="N20" s="436"/>
      <c r="O20" s="186"/>
      <c r="P20" s="18"/>
      <c r="Q20" s="18"/>
      <c r="R20" s="18"/>
      <c r="S20" s="18"/>
      <c r="T20" s="18"/>
    </row>
    <row r="21" spans="2:20" ht="60">
      <c r="B21" s="84"/>
      <c r="C21" s="85" t="s">
        <v>178</v>
      </c>
      <c r="D21" s="42" t="s">
        <v>90</v>
      </c>
      <c r="E21" s="88">
        <v>4946</v>
      </c>
      <c r="F21" s="87" t="s">
        <v>52</v>
      </c>
      <c r="G21" s="87" t="s">
        <v>16</v>
      </c>
      <c r="H21" s="42" t="s">
        <v>179</v>
      </c>
      <c r="I21" s="42" t="s">
        <v>180</v>
      </c>
      <c r="J21" s="197" t="s">
        <v>181</v>
      </c>
      <c r="K21" s="18" t="s">
        <v>435</v>
      </c>
      <c r="L21" s="18" t="s">
        <v>435</v>
      </c>
      <c r="M21" s="298" t="s">
        <v>740</v>
      </c>
      <c r="N21" s="436"/>
      <c r="O21" s="186"/>
      <c r="P21" s="18"/>
      <c r="Q21" s="18"/>
      <c r="R21" s="18"/>
      <c r="S21" s="18"/>
      <c r="T21" s="18"/>
    </row>
    <row r="22" spans="2:20" ht="60">
      <c r="B22" s="84"/>
      <c r="C22" s="85" t="s">
        <v>182</v>
      </c>
      <c r="D22" s="42" t="s">
        <v>90</v>
      </c>
      <c r="E22" s="88">
        <v>14441</v>
      </c>
      <c r="F22" s="87" t="s">
        <v>52</v>
      </c>
      <c r="G22" s="87" t="s">
        <v>16</v>
      </c>
      <c r="H22" s="42" t="s">
        <v>793</v>
      </c>
      <c r="I22" s="319" t="s">
        <v>793</v>
      </c>
      <c r="J22" s="197" t="s">
        <v>183</v>
      </c>
      <c r="K22" s="18" t="s">
        <v>435</v>
      </c>
      <c r="L22" s="18" t="s">
        <v>435</v>
      </c>
      <c r="M22" s="298" t="s">
        <v>740</v>
      </c>
      <c r="N22" s="436"/>
      <c r="O22" s="186"/>
      <c r="P22" s="18"/>
      <c r="Q22" s="18"/>
      <c r="R22" s="18"/>
      <c r="S22" s="18"/>
      <c r="T22" s="18"/>
    </row>
    <row r="23" spans="2:20" ht="30">
      <c r="B23" s="84" t="s">
        <v>184</v>
      </c>
      <c r="C23" s="85"/>
      <c r="D23" s="42"/>
      <c r="E23" s="86">
        <f>SUM(E24:E30)</f>
        <v>3200</v>
      </c>
      <c r="F23" s="87"/>
      <c r="G23" s="87"/>
      <c r="H23" s="42"/>
      <c r="I23" s="42"/>
      <c r="J23" s="197"/>
      <c r="K23" s="18"/>
      <c r="L23" s="18"/>
      <c r="M23" s="19"/>
      <c r="N23" s="436"/>
      <c r="O23" s="186"/>
      <c r="P23" s="18"/>
      <c r="Q23" s="18"/>
      <c r="R23" s="18"/>
      <c r="S23" s="18"/>
      <c r="T23" s="18"/>
    </row>
    <row r="24" spans="2:20" ht="45">
      <c r="B24" s="84"/>
      <c r="C24" s="85" t="s">
        <v>185</v>
      </c>
      <c r="D24" s="42" t="s">
        <v>90</v>
      </c>
      <c r="E24" s="88">
        <v>64</v>
      </c>
      <c r="F24" s="87" t="s">
        <v>52</v>
      </c>
      <c r="G24" s="87" t="s">
        <v>52</v>
      </c>
      <c r="H24" s="357" t="s">
        <v>186</v>
      </c>
      <c r="I24" s="42" t="s">
        <v>187</v>
      </c>
      <c r="J24" s="197" t="s">
        <v>188</v>
      </c>
      <c r="K24" s="18"/>
      <c r="L24" s="18"/>
      <c r="M24" s="1070" t="s">
        <v>794</v>
      </c>
      <c r="N24" s="436" t="s">
        <v>435</v>
      </c>
      <c r="O24" s="479" t="s">
        <v>1015</v>
      </c>
      <c r="P24" s="18"/>
      <c r="Q24" s="18"/>
      <c r="R24" s="18"/>
      <c r="S24" s="18"/>
      <c r="T24" s="18"/>
    </row>
    <row r="25" spans="2:20" ht="45">
      <c r="B25" s="84"/>
      <c r="C25" s="85" t="s">
        <v>189</v>
      </c>
      <c r="D25" s="42" t="s">
        <v>90</v>
      </c>
      <c r="E25" s="88">
        <v>1248</v>
      </c>
      <c r="F25" s="87" t="s">
        <v>52</v>
      </c>
      <c r="G25" s="87" t="s">
        <v>52</v>
      </c>
      <c r="H25" s="357" t="s">
        <v>165</v>
      </c>
      <c r="I25" s="42" t="s">
        <v>20</v>
      </c>
      <c r="J25" s="197" t="s">
        <v>190</v>
      </c>
      <c r="K25" s="18"/>
      <c r="L25" s="18"/>
      <c r="M25" s="1071"/>
      <c r="N25" s="436" t="s">
        <v>435</v>
      </c>
      <c r="O25" s="479" t="s">
        <v>1015</v>
      </c>
      <c r="P25" s="18"/>
      <c r="Q25" s="18"/>
      <c r="R25" s="18"/>
      <c r="S25" s="18"/>
      <c r="T25" s="18"/>
    </row>
    <row r="26" spans="2:20" ht="30">
      <c r="B26" s="84"/>
      <c r="C26" s="85" t="s">
        <v>191</v>
      </c>
      <c r="D26" s="42" t="s">
        <v>90</v>
      </c>
      <c r="E26" s="88">
        <v>800</v>
      </c>
      <c r="F26" s="87" t="s">
        <v>52</v>
      </c>
      <c r="G26" s="87" t="s">
        <v>52</v>
      </c>
      <c r="H26" s="42" t="s">
        <v>192</v>
      </c>
      <c r="I26" s="42" t="s">
        <v>193</v>
      </c>
      <c r="J26" s="197" t="s">
        <v>194</v>
      </c>
      <c r="K26" s="18" t="s">
        <v>435</v>
      </c>
      <c r="L26" s="18" t="s">
        <v>435</v>
      </c>
      <c r="M26" s="1071"/>
      <c r="N26" s="436"/>
      <c r="O26" s="186"/>
      <c r="P26" s="18"/>
      <c r="Q26" s="18"/>
      <c r="R26" s="18"/>
      <c r="S26" s="18"/>
      <c r="T26" s="18"/>
    </row>
    <row r="27" spans="2:20" ht="60">
      <c r="B27" s="84"/>
      <c r="C27" s="85" t="s">
        <v>195</v>
      </c>
      <c r="D27" s="42" t="s">
        <v>90</v>
      </c>
      <c r="E27" s="88">
        <v>64</v>
      </c>
      <c r="F27" s="87" t="s">
        <v>52</v>
      </c>
      <c r="G27" s="87" t="s">
        <v>52</v>
      </c>
      <c r="H27" s="42" t="s">
        <v>192</v>
      </c>
      <c r="I27" s="42" t="s">
        <v>193</v>
      </c>
      <c r="J27" s="197" t="s">
        <v>194</v>
      </c>
      <c r="K27" s="18" t="s">
        <v>435</v>
      </c>
      <c r="L27" s="18" t="s">
        <v>435</v>
      </c>
      <c r="M27" s="1071"/>
      <c r="N27" s="436"/>
      <c r="O27" s="186"/>
      <c r="P27" s="18"/>
      <c r="Q27" s="18"/>
      <c r="R27" s="18"/>
      <c r="S27" s="18"/>
      <c r="T27" s="18"/>
    </row>
    <row r="28" spans="2:20">
      <c r="B28" s="84"/>
      <c r="C28" s="85" t="s">
        <v>196</v>
      </c>
      <c r="D28" s="42" t="s">
        <v>90</v>
      </c>
      <c r="E28" s="88">
        <v>288</v>
      </c>
      <c r="F28" s="87" t="s">
        <v>52</v>
      </c>
      <c r="G28" s="87" t="s">
        <v>52</v>
      </c>
      <c r="H28" s="42" t="s">
        <v>167</v>
      </c>
      <c r="I28" s="352"/>
      <c r="J28" s="359"/>
      <c r="K28" s="18"/>
      <c r="L28" s="18"/>
      <c r="M28" s="1071"/>
      <c r="N28" s="436"/>
      <c r="O28" s="479" t="s">
        <v>795</v>
      </c>
      <c r="P28" s="18"/>
      <c r="Q28" s="18"/>
      <c r="R28" s="18"/>
      <c r="S28" s="18"/>
      <c r="T28" s="18"/>
    </row>
    <row r="29" spans="2:20" ht="45">
      <c r="B29" s="84"/>
      <c r="C29" s="85" t="s">
        <v>197</v>
      </c>
      <c r="D29" s="42" t="s">
        <v>90</v>
      </c>
      <c r="E29" s="88">
        <v>192</v>
      </c>
      <c r="F29" s="87" t="s">
        <v>52</v>
      </c>
      <c r="G29" s="87" t="s">
        <v>52</v>
      </c>
      <c r="H29" s="42" t="s">
        <v>192</v>
      </c>
      <c r="I29" s="42" t="s">
        <v>193</v>
      </c>
      <c r="J29" s="197" t="s">
        <v>194</v>
      </c>
      <c r="K29" s="18"/>
      <c r="L29" s="18"/>
      <c r="M29" s="1071"/>
      <c r="N29" s="436"/>
      <c r="O29" s="186"/>
      <c r="P29" s="18"/>
      <c r="Q29" s="18"/>
      <c r="R29" s="18"/>
      <c r="S29" s="18"/>
      <c r="T29" s="18"/>
    </row>
    <row r="30" spans="2:20" ht="60">
      <c r="B30" s="84"/>
      <c r="C30" s="85" t="s">
        <v>198</v>
      </c>
      <c r="D30" s="42" t="s">
        <v>90</v>
      </c>
      <c r="E30" s="88">
        <v>544</v>
      </c>
      <c r="F30" s="87" t="s">
        <v>52</v>
      </c>
      <c r="G30" s="87" t="s">
        <v>52</v>
      </c>
      <c r="H30" s="42" t="s">
        <v>192</v>
      </c>
      <c r="I30" s="42" t="s">
        <v>193</v>
      </c>
      <c r="J30" s="197" t="s">
        <v>194</v>
      </c>
      <c r="K30" s="18"/>
      <c r="L30" s="18"/>
      <c r="M30" s="1072"/>
      <c r="N30" s="436"/>
      <c r="O30" s="186"/>
      <c r="P30" s="18"/>
      <c r="Q30" s="18"/>
      <c r="R30" s="18"/>
      <c r="S30" s="18"/>
      <c r="T30" s="18"/>
    </row>
    <row r="31" spans="2:20">
      <c r="B31" s="84" t="s">
        <v>199</v>
      </c>
      <c r="C31" s="85"/>
      <c r="D31" s="42"/>
      <c r="E31" s="86">
        <f>SUM(E32:E33)</f>
        <v>11000</v>
      </c>
      <c r="F31" s="87"/>
      <c r="G31" s="87"/>
      <c r="H31" s="42"/>
      <c r="I31" s="42"/>
      <c r="J31" s="197"/>
      <c r="K31" s="18"/>
      <c r="L31" s="18"/>
      <c r="M31" s="19"/>
      <c r="N31" s="436"/>
      <c r="O31" s="186"/>
      <c r="P31" s="18"/>
      <c r="Q31" s="18"/>
      <c r="R31" s="18"/>
      <c r="S31" s="18"/>
      <c r="T31" s="18"/>
    </row>
    <row r="32" spans="2:20" ht="120">
      <c r="B32" s="84"/>
      <c r="C32" s="85" t="s">
        <v>200</v>
      </c>
      <c r="D32" s="42" t="s">
        <v>201</v>
      </c>
      <c r="E32" s="88">
        <v>7939</v>
      </c>
      <c r="F32" s="87" t="s">
        <v>52</v>
      </c>
      <c r="G32" s="87" t="s">
        <v>16</v>
      </c>
      <c r="H32" s="354" t="s">
        <v>796</v>
      </c>
      <c r="I32" s="354" t="s">
        <v>796</v>
      </c>
      <c r="J32" s="197">
        <v>2017</v>
      </c>
      <c r="K32" s="18" t="s">
        <v>435</v>
      </c>
      <c r="L32" s="18" t="s">
        <v>435</v>
      </c>
      <c r="M32" s="360" t="s">
        <v>798</v>
      </c>
      <c r="N32" s="436"/>
      <c r="O32" s="186"/>
      <c r="P32" s="18"/>
      <c r="Q32" s="18"/>
      <c r="R32" s="18"/>
      <c r="S32" s="18"/>
      <c r="T32" s="18"/>
    </row>
    <row r="33" spans="2:20" ht="66" customHeight="1">
      <c r="B33" s="84"/>
      <c r="C33" s="85" t="s">
        <v>202</v>
      </c>
      <c r="D33" s="42" t="s">
        <v>203</v>
      </c>
      <c r="E33" s="88">
        <v>3061</v>
      </c>
      <c r="F33" s="87" t="s">
        <v>52</v>
      </c>
      <c r="G33" s="87" t="s">
        <v>16</v>
      </c>
      <c r="H33" s="354" t="s">
        <v>796</v>
      </c>
      <c r="I33" s="354" t="s">
        <v>796</v>
      </c>
      <c r="J33" s="197" t="s">
        <v>190</v>
      </c>
      <c r="K33" s="18" t="s">
        <v>435</v>
      </c>
      <c r="L33" s="18" t="s">
        <v>435</v>
      </c>
      <c r="M33" s="298" t="s">
        <v>797</v>
      </c>
      <c r="N33" s="436"/>
      <c r="O33" s="186"/>
      <c r="P33" s="18"/>
      <c r="Q33" s="18"/>
      <c r="R33" s="18"/>
      <c r="S33" s="18"/>
      <c r="T33" s="18"/>
    </row>
    <row r="34" spans="2:20" ht="45">
      <c r="B34" s="84" t="s">
        <v>204</v>
      </c>
      <c r="C34" s="85"/>
      <c r="D34" s="42"/>
      <c r="E34" s="89">
        <f>SUM(E35:E45)</f>
        <v>12090</v>
      </c>
      <c r="F34" s="87"/>
      <c r="G34" s="87"/>
      <c r="H34" s="42"/>
      <c r="I34" s="42"/>
      <c r="J34" s="197"/>
      <c r="K34" s="18"/>
      <c r="L34" s="18"/>
      <c r="M34" s="19"/>
      <c r="N34" s="436"/>
      <c r="O34" s="186"/>
      <c r="P34" s="18"/>
      <c r="Q34" s="18"/>
      <c r="R34" s="18"/>
      <c r="S34" s="18"/>
      <c r="T34" s="18"/>
    </row>
    <row r="35" spans="2:20" ht="45">
      <c r="B35" s="84"/>
      <c r="C35" s="85" t="s">
        <v>205</v>
      </c>
      <c r="D35" s="352" t="s">
        <v>206</v>
      </c>
      <c r="E35" s="88">
        <v>1830</v>
      </c>
      <c r="F35" s="87" t="s">
        <v>52</v>
      </c>
      <c r="G35" s="87" t="s">
        <v>16</v>
      </c>
      <c r="H35" s="42" t="s">
        <v>192</v>
      </c>
      <c r="I35" s="42" t="s">
        <v>193</v>
      </c>
      <c r="J35" s="197" t="s">
        <v>194</v>
      </c>
      <c r="K35" s="18"/>
      <c r="L35" s="18"/>
      <c r="M35" s="1073" t="s">
        <v>747</v>
      </c>
      <c r="N35" s="436"/>
      <c r="O35" s="186"/>
      <c r="P35" s="18"/>
      <c r="Q35" s="18"/>
      <c r="R35" s="18"/>
      <c r="S35" s="18"/>
      <c r="T35" s="18"/>
    </row>
    <row r="36" spans="2:20" ht="45">
      <c r="B36" s="84"/>
      <c r="C36" s="85" t="s">
        <v>207</v>
      </c>
      <c r="D36" s="42" t="s">
        <v>90</v>
      </c>
      <c r="E36" s="88">
        <v>1890</v>
      </c>
      <c r="F36" s="87" t="s">
        <v>52</v>
      </c>
      <c r="G36" s="87" t="s">
        <v>16</v>
      </c>
      <c r="H36" s="42" t="s">
        <v>192</v>
      </c>
      <c r="I36" s="42" t="s">
        <v>193</v>
      </c>
      <c r="J36" s="197" t="s">
        <v>194</v>
      </c>
      <c r="K36" s="18"/>
      <c r="L36" s="18"/>
      <c r="M36" s="1074"/>
      <c r="N36" s="436"/>
      <c r="O36" s="186"/>
      <c r="P36" s="18"/>
      <c r="Q36" s="18"/>
      <c r="R36" s="18"/>
      <c r="S36" s="18"/>
      <c r="T36" s="18"/>
    </row>
    <row r="37" spans="2:20" ht="30">
      <c r="B37" s="84"/>
      <c r="C37" s="85" t="s">
        <v>208</v>
      </c>
      <c r="D37" s="42" t="s">
        <v>90</v>
      </c>
      <c r="E37" s="88">
        <v>476</v>
      </c>
      <c r="F37" s="87" t="s">
        <v>52</v>
      </c>
      <c r="G37" s="87" t="s">
        <v>16</v>
      </c>
      <c r="H37" s="42" t="s">
        <v>192</v>
      </c>
      <c r="I37" s="42" t="s">
        <v>193</v>
      </c>
      <c r="J37" s="197" t="s">
        <v>194</v>
      </c>
      <c r="K37" s="18"/>
      <c r="L37" s="18"/>
      <c r="M37" s="1074"/>
      <c r="N37" s="436"/>
      <c r="O37" s="186"/>
      <c r="P37" s="18"/>
      <c r="Q37" s="18"/>
      <c r="R37" s="18"/>
      <c r="S37" s="18"/>
      <c r="T37" s="18"/>
    </row>
    <row r="38" spans="2:20" ht="45">
      <c r="B38" s="84"/>
      <c r="C38" s="85" t="s">
        <v>209</v>
      </c>
      <c r="D38" s="42" t="s">
        <v>90</v>
      </c>
      <c r="E38" s="88">
        <v>2924</v>
      </c>
      <c r="F38" s="87" t="s">
        <v>52</v>
      </c>
      <c r="G38" s="87" t="s">
        <v>16</v>
      </c>
      <c r="H38" s="42" t="s">
        <v>192</v>
      </c>
      <c r="I38" s="42" t="s">
        <v>193</v>
      </c>
      <c r="J38" s="197" t="s">
        <v>194</v>
      </c>
      <c r="K38" s="18"/>
      <c r="L38" s="18"/>
      <c r="M38" s="1074"/>
      <c r="N38" s="436"/>
      <c r="O38" s="186"/>
      <c r="P38" s="18"/>
      <c r="Q38" s="18"/>
      <c r="R38" s="18"/>
      <c r="S38" s="18"/>
      <c r="T38" s="18"/>
    </row>
    <row r="39" spans="2:20">
      <c r="B39" s="84"/>
      <c r="C39" s="90" t="s">
        <v>210</v>
      </c>
      <c r="D39" s="42" t="s">
        <v>90</v>
      </c>
      <c r="E39" s="88">
        <v>390</v>
      </c>
      <c r="F39" s="87" t="s">
        <v>52</v>
      </c>
      <c r="G39" s="87" t="s">
        <v>16</v>
      </c>
      <c r="H39" s="42" t="s">
        <v>192</v>
      </c>
      <c r="I39" s="42" t="s">
        <v>211</v>
      </c>
      <c r="J39" s="197" t="s">
        <v>212</v>
      </c>
      <c r="K39" s="18"/>
      <c r="L39" s="18"/>
      <c r="M39" s="1074"/>
      <c r="N39" s="436"/>
      <c r="O39" s="186"/>
      <c r="P39" s="18"/>
      <c r="Q39" s="18"/>
      <c r="R39" s="18"/>
      <c r="S39" s="18"/>
      <c r="T39" s="18"/>
    </row>
    <row r="40" spans="2:20" ht="150">
      <c r="B40" s="84"/>
      <c r="C40" s="90" t="s">
        <v>213</v>
      </c>
      <c r="D40" s="42" t="s">
        <v>214</v>
      </c>
      <c r="E40" s="88">
        <v>2018</v>
      </c>
      <c r="F40" s="87" t="s">
        <v>52</v>
      </c>
      <c r="G40" s="87" t="s">
        <v>16</v>
      </c>
      <c r="H40" s="42" t="s">
        <v>215</v>
      </c>
      <c r="I40" s="42" t="s">
        <v>216</v>
      </c>
      <c r="J40" s="197" t="s">
        <v>217</v>
      </c>
      <c r="K40" s="18"/>
      <c r="L40" s="18"/>
      <c r="M40" s="1074"/>
      <c r="N40" s="436">
        <v>1</v>
      </c>
      <c r="O40" s="479" t="s">
        <v>1025</v>
      </c>
      <c r="P40" s="18"/>
      <c r="Q40" s="18"/>
      <c r="R40" s="18"/>
      <c r="S40" s="18"/>
      <c r="T40" s="18"/>
    </row>
    <row r="41" spans="2:20" ht="90">
      <c r="B41" s="84"/>
      <c r="C41" s="85" t="s">
        <v>218</v>
      </c>
      <c r="D41" s="42" t="s">
        <v>90</v>
      </c>
      <c r="E41" s="88">
        <v>398</v>
      </c>
      <c r="F41" s="87" t="s">
        <v>52</v>
      </c>
      <c r="G41" s="87" t="s">
        <v>16</v>
      </c>
      <c r="H41" s="357" t="s">
        <v>167</v>
      </c>
      <c r="I41" s="357"/>
      <c r="J41" s="361"/>
      <c r="K41" s="18"/>
      <c r="L41" s="18"/>
      <c r="M41" s="1074"/>
      <c r="N41" s="436">
        <v>0</v>
      </c>
      <c r="O41" s="186"/>
      <c r="P41" s="18"/>
      <c r="Q41" s="18"/>
      <c r="R41" s="18"/>
      <c r="S41" s="18"/>
      <c r="T41" s="18"/>
    </row>
    <row r="42" spans="2:20" ht="30">
      <c r="B42" s="84"/>
      <c r="C42" s="85" t="s">
        <v>219</v>
      </c>
      <c r="D42" s="42" t="s">
        <v>90</v>
      </c>
      <c r="E42" s="88">
        <v>104</v>
      </c>
      <c r="F42" s="87" t="s">
        <v>52</v>
      </c>
      <c r="G42" s="87" t="s">
        <v>16</v>
      </c>
      <c r="H42" s="42" t="s">
        <v>220</v>
      </c>
      <c r="I42" s="352" t="s">
        <v>221</v>
      </c>
      <c r="J42" s="359"/>
      <c r="K42" s="18"/>
      <c r="L42" s="18"/>
      <c r="M42" s="1074"/>
      <c r="N42" s="436">
        <v>1</v>
      </c>
      <c r="O42" s="186"/>
      <c r="P42" s="18"/>
      <c r="Q42" s="18"/>
      <c r="R42" s="18"/>
      <c r="S42" s="18"/>
      <c r="T42" s="18"/>
    </row>
    <row r="43" spans="2:20" ht="45">
      <c r="B43" s="84"/>
      <c r="C43" s="85" t="s">
        <v>222</v>
      </c>
      <c r="D43" s="42" t="s">
        <v>90</v>
      </c>
      <c r="E43" s="88">
        <v>1029</v>
      </c>
      <c r="F43" s="87" t="s">
        <v>52</v>
      </c>
      <c r="G43" s="87" t="s">
        <v>16</v>
      </c>
      <c r="H43" s="42" t="s">
        <v>223</v>
      </c>
      <c r="I43" s="42" t="s">
        <v>224</v>
      </c>
      <c r="J43" s="197" t="s">
        <v>157</v>
      </c>
      <c r="K43" s="18"/>
      <c r="L43" s="18"/>
      <c r="M43" s="1074"/>
      <c r="N43" s="436">
        <v>0</v>
      </c>
      <c r="O43" s="186"/>
      <c r="P43" s="18"/>
      <c r="Q43" s="18"/>
      <c r="R43" s="18"/>
      <c r="S43" s="18"/>
      <c r="T43" s="18"/>
    </row>
    <row r="44" spans="2:20" ht="45">
      <c r="B44" s="84"/>
      <c r="C44" s="85" t="s">
        <v>225</v>
      </c>
      <c r="D44" s="42" t="s">
        <v>90</v>
      </c>
      <c r="E44" s="88">
        <v>955</v>
      </c>
      <c r="F44" s="87" t="s">
        <v>52</v>
      </c>
      <c r="G44" s="87" t="s">
        <v>16</v>
      </c>
      <c r="H44" s="42" t="s">
        <v>226</v>
      </c>
      <c r="I44" s="42" t="s">
        <v>227</v>
      </c>
      <c r="J44" s="197" t="s">
        <v>228</v>
      </c>
      <c r="K44" s="18"/>
      <c r="L44" s="18"/>
      <c r="M44" s="1074"/>
      <c r="N44" s="436">
        <v>0</v>
      </c>
      <c r="O44" s="186"/>
      <c r="P44" s="18"/>
      <c r="Q44" s="18"/>
      <c r="R44" s="18"/>
      <c r="S44" s="18"/>
      <c r="T44" s="18"/>
    </row>
    <row r="45" spans="2:20" ht="75">
      <c r="B45" s="84"/>
      <c r="C45" s="85" t="s">
        <v>229</v>
      </c>
      <c r="D45" s="42" t="s">
        <v>90</v>
      </c>
      <c r="E45" s="88">
        <v>76</v>
      </c>
      <c r="F45" s="87" t="s">
        <v>52</v>
      </c>
      <c r="G45" s="87" t="s">
        <v>16</v>
      </c>
      <c r="H45" s="42" t="s">
        <v>167</v>
      </c>
      <c r="I45" s="42"/>
      <c r="J45" s="197"/>
      <c r="K45" s="18"/>
      <c r="L45" s="18"/>
      <c r="M45" s="1075"/>
      <c r="N45" s="436"/>
      <c r="O45" s="186"/>
      <c r="P45" s="18"/>
      <c r="Q45" s="18"/>
      <c r="R45" s="18"/>
      <c r="S45" s="18"/>
      <c r="T45" s="18"/>
    </row>
    <row r="46" spans="2:20" ht="30">
      <c r="B46" s="84" t="s">
        <v>230</v>
      </c>
      <c r="C46" s="85"/>
      <c r="D46" s="42"/>
      <c r="E46" s="86">
        <f>SUM(E47:E49)</f>
        <v>10000</v>
      </c>
      <c r="F46" s="87"/>
      <c r="G46" s="87"/>
      <c r="H46" s="42"/>
      <c r="I46" s="42"/>
      <c r="J46" s="197"/>
      <c r="K46" s="18"/>
      <c r="L46" s="18"/>
      <c r="M46" s="19"/>
      <c r="N46" s="436"/>
      <c r="O46" s="186"/>
      <c r="P46" s="18"/>
      <c r="Q46" s="18"/>
      <c r="R46" s="18"/>
      <c r="S46" s="18"/>
      <c r="T46" s="18"/>
    </row>
    <row r="47" spans="2:20" ht="59.25" customHeight="1">
      <c r="B47" s="84"/>
      <c r="C47" s="85" t="s">
        <v>231</v>
      </c>
      <c r="D47" s="42" t="s">
        <v>232</v>
      </c>
      <c r="E47" s="88">
        <v>3650</v>
      </c>
      <c r="F47" s="87" t="s">
        <v>16</v>
      </c>
      <c r="G47" s="87" t="s">
        <v>16</v>
      </c>
      <c r="H47" s="42" t="s">
        <v>186</v>
      </c>
      <c r="I47" s="42" t="s">
        <v>233</v>
      </c>
      <c r="J47" s="197" t="s">
        <v>234</v>
      </c>
      <c r="K47" s="18"/>
      <c r="L47" s="18"/>
      <c r="M47" s="298" t="s">
        <v>741</v>
      </c>
      <c r="N47" s="436">
        <v>1</v>
      </c>
      <c r="O47" s="186"/>
      <c r="P47" s="18"/>
      <c r="Q47" s="18"/>
      <c r="R47" s="18"/>
      <c r="S47" s="18"/>
      <c r="T47" s="18"/>
    </row>
    <row r="48" spans="2:20" ht="96.75" customHeight="1">
      <c r="B48" s="84"/>
      <c r="C48" s="85" t="s">
        <v>235</v>
      </c>
      <c r="D48" s="42" t="s">
        <v>236</v>
      </c>
      <c r="E48" s="88">
        <v>3150</v>
      </c>
      <c r="F48" s="87" t="s">
        <v>16</v>
      </c>
      <c r="G48" s="87" t="s">
        <v>16</v>
      </c>
      <c r="H48" s="42" t="s">
        <v>237</v>
      </c>
      <c r="I48" s="42" t="s">
        <v>238</v>
      </c>
      <c r="J48" s="197" t="s">
        <v>239</v>
      </c>
      <c r="K48" s="18"/>
      <c r="L48" s="18"/>
      <c r="M48" s="298" t="s">
        <v>742</v>
      </c>
      <c r="N48" s="436"/>
      <c r="O48" s="186"/>
      <c r="P48" s="18"/>
      <c r="Q48" s="18"/>
      <c r="R48" s="18"/>
      <c r="S48" s="18"/>
      <c r="T48" s="18"/>
    </row>
    <row r="49" spans="2:20" ht="48">
      <c r="B49" s="84"/>
      <c r="C49" s="85" t="s">
        <v>240</v>
      </c>
      <c r="D49" s="42" t="s">
        <v>241</v>
      </c>
      <c r="E49" s="88">
        <v>3200</v>
      </c>
      <c r="F49" s="87" t="s">
        <v>52</v>
      </c>
      <c r="G49" s="87" t="s">
        <v>16</v>
      </c>
      <c r="H49" s="42" t="s">
        <v>223</v>
      </c>
      <c r="I49" s="42" t="s">
        <v>224</v>
      </c>
      <c r="J49" s="197" t="s">
        <v>242</v>
      </c>
      <c r="K49" s="18"/>
      <c r="L49" s="18"/>
      <c r="M49" s="298" t="s">
        <v>743</v>
      </c>
      <c r="N49" s="436">
        <v>1</v>
      </c>
      <c r="O49" s="186"/>
      <c r="P49" s="18"/>
      <c r="Q49" s="18"/>
      <c r="R49" s="18"/>
      <c r="S49" s="18"/>
      <c r="T49" s="18"/>
    </row>
    <row r="50" spans="2:20" ht="30">
      <c r="B50" s="84" t="s">
        <v>243</v>
      </c>
      <c r="C50" s="85"/>
      <c r="D50" s="42"/>
      <c r="E50" s="86">
        <f>E51</f>
        <v>6000</v>
      </c>
      <c r="F50" s="87"/>
      <c r="G50" s="87"/>
      <c r="H50" s="42"/>
      <c r="I50" s="42"/>
      <c r="J50" s="197"/>
      <c r="K50" s="18"/>
      <c r="L50" s="18"/>
      <c r="M50" s="298"/>
      <c r="N50" s="436"/>
      <c r="O50" s="186"/>
      <c r="P50" s="18"/>
      <c r="Q50" s="18"/>
      <c r="R50" s="18"/>
      <c r="S50" s="18"/>
      <c r="T50" s="18"/>
    </row>
    <row r="51" spans="2:20" ht="84">
      <c r="B51" s="84"/>
      <c r="C51" s="85" t="s">
        <v>244</v>
      </c>
      <c r="D51" s="42" t="s">
        <v>245</v>
      </c>
      <c r="E51" s="88">
        <v>6000</v>
      </c>
      <c r="F51" s="87" t="s">
        <v>16</v>
      </c>
      <c r="G51" s="87" t="s">
        <v>16</v>
      </c>
      <c r="H51" s="42" t="s">
        <v>156</v>
      </c>
      <c r="I51" s="42" t="s">
        <v>246</v>
      </c>
      <c r="J51" s="197" t="s">
        <v>247</v>
      </c>
      <c r="K51" s="18"/>
      <c r="L51" s="18"/>
      <c r="M51" s="298" t="s">
        <v>744</v>
      </c>
      <c r="N51" s="436"/>
      <c r="O51" s="186"/>
      <c r="P51" s="18"/>
      <c r="Q51" s="18"/>
      <c r="R51" s="18"/>
      <c r="S51" s="18"/>
      <c r="T51" s="18"/>
    </row>
    <row r="52" spans="2:20" ht="30">
      <c r="B52" s="84" t="s">
        <v>248</v>
      </c>
      <c r="C52" s="85"/>
      <c r="D52" s="42"/>
      <c r="E52" s="91">
        <f>E53</f>
        <v>0</v>
      </c>
      <c r="F52" s="87"/>
      <c r="G52" s="87"/>
      <c r="H52" s="42"/>
      <c r="I52" s="42"/>
      <c r="J52" s="197"/>
      <c r="K52" s="18"/>
      <c r="L52" s="18"/>
      <c r="M52" s="299" t="s">
        <v>745</v>
      </c>
      <c r="N52" s="436"/>
      <c r="O52" s="186"/>
      <c r="P52" s="18"/>
      <c r="Q52" s="18"/>
      <c r="R52" s="18"/>
      <c r="S52" s="18"/>
      <c r="T52" s="18"/>
    </row>
    <row r="53" spans="2:20" ht="60">
      <c r="B53" s="84"/>
      <c r="C53" s="85" t="s">
        <v>249</v>
      </c>
      <c r="D53" s="42" t="s">
        <v>250</v>
      </c>
      <c r="E53" s="88">
        <v>0</v>
      </c>
      <c r="F53" s="87" t="s">
        <v>28</v>
      </c>
      <c r="G53" s="87" t="s">
        <v>28</v>
      </c>
      <c r="H53" s="42"/>
      <c r="I53" s="42"/>
      <c r="J53" s="197"/>
      <c r="K53" s="18"/>
      <c r="L53" s="18"/>
      <c r="M53" s="19">
        <f>SUM(M51:M52)</f>
        <v>0</v>
      </c>
      <c r="N53" s="436"/>
      <c r="O53" s="186"/>
      <c r="P53" s="18"/>
      <c r="Q53" s="18"/>
      <c r="R53" s="18"/>
      <c r="S53" s="18"/>
      <c r="T53" s="18"/>
    </row>
    <row r="54" spans="2:20" ht="30">
      <c r="B54" s="84" t="s">
        <v>251</v>
      </c>
      <c r="C54" s="92"/>
      <c r="D54" s="18"/>
      <c r="E54" s="89">
        <f>SUM(E55:E57)</f>
        <v>9555</v>
      </c>
      <c r="F54" s="87"/>
      <c r="G54" s="87"/>
      <c r="H54" s="42"/>
      <c r="I54" s="42"/>
      <c r="J54" s="197"/>
      <c r="K54" s="18"/>
      <c r="L54" s="18"/>
      <c r="M54" s="19"/>
      <c r="N54" s="436"/>
      <c r="O54" s="186"/>
      <c r="P54" s="18"/>
      <c r="Q54" s="18"/>
      <c r="R54" s="18"/>
      <c r="S54" s="18"/>
      <c r="T54" s="18"/>
    </row>
    <row r="55" spans="2:20" ht="90">
      <c r="B55" s="84"/>
      <c r="C55" s="85" t="s">
        <v>252</v>
      </c>
      <c r="D55" s="42" t="s">
        <v>90</v>
      </c>
      <c r="E55" s="88">
        <v>389</v>
      </c>
      <c r="F55" s="87" t="s">
        <v>52</v>
      </c>
      <c r="G55" s="87" t="s">
        <v>16</v>
      </c>
      <c r="H55" s="352" t="s">
        <v>799</v>
      </c>
      <c r="I55" s="352" t="s">
        <v>799</v>
      </c>
      <c r="J55" s="359" t="s">
        <v>253</v>
      </c>
      <c r="K55" s="18" t="s">
        <v>52</v>
      </c>
      <c r="L55" s="18"/>
      <c r="M55" s="298" t="s">
        <v>800</v>
      </c>
      <c r="N55" s="436">
        <v>1</v>
      </c>
      <c r="O55" s="186"/>
      <c r="P55" s="18"/>
      <c r="Q55" s="18"/>
      <c r="R55" s="18"/>
      <c r="S55" s="18"/>
      <c r="T55" s="18"/>
    </row>
    <row r="56" spans="2:20" ht="90">
      <c r="B56" s="84"/>
      <c r="C56" s="85" t="s">
        <v>254</v>
      </c>
      <c r="D56" s="42" t="s">
        <v>90</v>
      </c>
      <c r="E56" s="88">
        <v>7134</v>
      </c>
      <c r="F56" s="87" t="s">
        <v>52</v>
      </c>
      <c r="G56" s="87" t="s">
        <v>16</v>
      </c>
      <c r="H56" s="42" t="s">
        <v>799</v>
      </c>
      <c r="I56" s="354" t="s">
        <v>799</v>
      </c>
      <c r="J56" s="197" t="s">
        <v>190</v>
      </c>
      <c r="K56" s="18" t="s">
        <v>435</v>
      </c>
      <c r="L56" s="18" t="s">
        <v>435</v>
      </c>
      <c r="M56" s="298" t="s">
        <v>801</v>
      </c>
      <c r="N56" s="436"/>
      <c r="O56" s="186"/>
      <c r="P56" s="18"/>
      <c r="Q56" s="18"/>
      <c r="R56" s="18"/>
      <c r="S56" s="18"/>
      <c r="T56" s="18"/>
    </row>
    <row r="57" spans="2:20" ht="30">
      <c r="B57" s="84"/>
      <c r="C57" s="93" t="s">
        <v>255</v>
      </c>
      <c r="D57" s="94" t="s">
        <v>90</v>
      </c>
      <c r="E57" s="95">
        <v>2032</v>
      </c>
      <c r="F57" s="87" t="s">
        <v>52</v>
      </c>
      <c r="G57" s="87" t="s">
        <v>16</v>
      </c>
      <c r="H57" s="319" t="s">
        <v>799</v>
      </c>
      <c r="I57" s="354" t="s">
        <v>799</v>
      </c>
      <c r="J57" s="197" t="s">
        <v>256</v>
      </c>
      <c r="K57" s="18" t="s">
        <v>435</v>
      </c>
      <c r="L57" s="18" t="s">
        <v>435</v>
      </c>
      <c r="M57" s="298" t="s">
        <v>746</v>
      </c>
      <c r="N57" s="436"/>
      <c r="O57" s="186"/>
      <c r="P57" s="18"/>
      <c r="Q57" s="18"/>
      <c r="R57" s="18"/>
      <c r="S57" s="18"/>
      <c r="T57" s="18"/>
    </row>
    <row r="58" spans="2:20">
      <c r="B58" s="84"/>
      <c r="C58" s="42"/>
      <c r="D58" s="96" t="s">
        <v>257</v>
      </c>
      <c r="E58" s="97">
        <f>E54+E52+E50+E46+E34+E31+E20+E23+E17+E11+E7</f>
        <v>85507</v>
      </c>
      <c r="F58" s="87"/>
      <c r="G58" s="87"/>
      <c r="H58" s="42"/>
      <c r="I58" s="42"/>
      <c r="J58" s="197"/>
      <c r="K58" s="18"/>
      <c r="L58" s="18"/>
      <c r="M58" s="18"/>
      <c r="N58" s="437">
        <v>0.7</v>
      </c>
      <c r="P58" s="18"/>
      <c r="Q58" s="18"/>
      <c r="R58" s="18"/>
      <c r="S58" s="18"/>
      <c r="T58" s="18"/>
    </row>
    <row r="59" spans="2:20">
      <c r="C59" s="98"/>
      <c r="D59" s="98"/>
      <c r="E59" s="99"/>
      <c r="F59" s="100"/>
      <c r="G59" s="100"/>
      <c r="H59" s="98"/>
      <c r="I59" s="98"/>
      <c r="J59" s="98"/>
      <c r="N59" s="438"/>
    </row>
    <row r="60" spans="2:20">
      <c r="C60" s="98"/>
      <c r="D60" s="98"/>
      <c r="E60" s="99"/>
      <c r="F60" s="100"/>
      <c r="G60" s="100"/>
      <c r="H60" s="98"/>
      <c r="I60" s="98"/>
      <c r="J60" s="98"/>
    </row>
    <row r="61" spans="2:20">
      <c r="C61" s="98"/>
      <c r="D61" s="98"/>
      <c r="E61" s="99"/>
      <c r="F61" s="100"/>
      <c r="G61" s="100"/>
      <c r="H61" s="98"/>
      <c r="I61" s="98"/>
      <c r="J61" s="98"/>
    </row>
    <row r="62" spans="2:20">
      <c r="C62" s="98"/>
      <c r="D62" s="98"/>
      <c r="E62" s="99"/>
      <c r="F62" s="100"/>
      <c r="G62" s="100"/>
      <c r="H62" s="98"/>
      <c r="I62" s="98"/>
      <c r="J62" s="98"/>
    </row>
    <row r="63" spans="2:20">
      <c r="C63" s="98"/>
      <c r="D63" s="98"/>
      <c r="E63" s="99"/>
      <c r="F63" s="100"/>
      <c r="G63" s="100"/>
      <c r="H63" s="98"/>
      <c r="I63" s="98"/>
      <c r="J63" s="98"/>
    </row>
    <row r="64" spans="2:20">
      <c r="C64" s="98"/>
      <c r="D64" s="98"/>
      <c r="E64" s="99"/>
      <c r="F64" s="100"/>
      <c r="G64" s="100"/>
      <c r="H64" s="98"/>
      <c r="I64" s="98"/>
      <c r="J64" s="98"/>
    </row>
    <row r="65" spans="3:10">
      <c r="C65" s="98"/>
      <c r="D65" s="98"/>
      <c r="E65" s="99"/>
      <c r="F65" s="100"/>
      <c r="G65" s="100"/>
      <c r="H65" s="98"/>
      <c r="I65" s="98"/>
      <c r="J65" s="98"/>
    </row>
    <row r="66" spans="3:10">
      <c r="C66" s="98"/>
      <c r="D66" s="98"/>
      <c r="E66" s="99"/>
      <c r="F66" s="100"/>
      <c r="G66" s="100"/>
      <c r="H66" s="98"/>
      <c r="I66" s="98"/>
      <c r="J66" s="98"/>
    </row>
  </sheetData>
  <dataConsolidate/>
  <mergeCells count="12">
    <mergeCell ref="P4:T5"/>
    <mergeCell ref="M24:M30"/>
    <mergeCell ref="M35:M45"/>
    <mergeCell ref="B2:J2"/>
    <mergeCell ref="B4:B6"/>
    <mergeCell ref="C4:C6"/>
    <mergeCell ref="D4:D6"/>
    <mergeCell ref="E4:E6"/>
    <mergeCell ref="F4:F5"/>
    <mergeCell ref="G4:G5"/>
    <mergeCell ref="H4:J5"/>
    <mergeCell ref="K4:O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[14]Hoja2!#REF!</xm:f>
          </x14:formula1>
          <xm:sqref>B7:B58 F7:G58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2:S88"/>
  <sheetViews>
    <sheetView view="pageBreakPreview" topLeftCell="A78" zoomScale="69" zoomScaleNormal="60" zoomScaleSheetLayoutView="69" workbookViewId="0">
      <selection activeCell="O90" sqref="O90:O91"/>
    </sheetView>
  </sheetViews>
  <sheetFormatPr baseColWidth="10" defaultColWidth="11.5703125" defaultRowHeight="15"/>
  <cols>
    <col min="1" max="1" width="1.7109375" style="13" customWidth="1"/>
    <col min="2" max="2" width="36.42578125" style="13" customWidth="1"/>
    <col min="3" max="3" width="34.85546875" style="13" customWidth="1"/>
    <col min="4" max="4" width="32.140625" style="13" customWidth="1"/>
    <col min="5" max="5" width="26.7109375" style="79" customWidth="1"/>
    <col min="6" max="6" width="17.140625" style="80" customWidth="1"/>
    <col min="7" max="7" width="17.7109375" style="80" customWidth="1"/>
    <col min="8" max="8" width="19.7109375" style="13" customWidth="1"/>
    <col min="9" max="9" width="20.7109375" style="13" customWidth="1"/>
    <col min="10" max="10" width="22.42578125" style="13" customWidth="1"/>
    <col min="11" max="11" width="21.7109375" style="80" customWidth="1"/>
    <col min="12" max="12" width="16" style="80" bestFit="1" customWidth="1"/>
    <col min="13" max="13" width="24.7109375" style="13" customWidth="1"/>
    <col min="14" max="14" width="13.7109375" style="13" customWidth="1"/>
    <col min="15" max="15" width="48.7109375" style="98" customWidth="1"/>
    <col min="16" max="18" width="11.5703125" style="13"/>
    <col min="19" max="19" width="22" style="13" bestFit="1" customWidth="1"/>
    <col min="20" max="256" width="11.5703125" style="13"/>
    <col min="257" max="257" width="1.7109375" style="13" customWidth="1"/>
    <col min="258" max="258" width="36.42578125" style="13" customWidth="1"/>
    <col min="259" max="259" width="34.85546875" style="13" customWidth="1"/>
    <col min="260" max="260" width="32.140625" style="13" customWidth="1"/>
    <col min="261" max="261" width="26.7109375" style="13" customWidth="1"/>
    <col min="262" max="262" width="17.140625" style="13" customWidth="1"/>
    <col min="263" max="263" width="17.7109375" style="13" customWidth="1"/>
    <col min="264" max="264" width="19.7109375" style="13" customWidth="1"/>
    <col min="265" max="265" width="20.7109375" style="13" customWidth="1"/>
    <col min="266" max="266" width="22.42578125" style="13" customWidth="1"/>
    <col min="267" max="267" width="21.7109375" style="13" customWidth="1"/>
    <col min="268" max="268" width="16" style="13" bestFit="1" customWidth="1"/>
    <col min="269" max="269" width="24.7109375" style="13" customWidth="1"/>
    <col min="270" max="270" width="13.7109375" style="13" customWidth="1"/>
    <col min="271" max="271" width="48.7109375" style="13" customWidth="1"/>
    <col min="272" max="274" width="11.5703125" style="13"/>
    <col min="275" max="275" width="22" style="13" bestFit="1" customWidth="1"/>
    <col min="276" max="512" width="11.5703125" style="13"/>
    <col min="513" max="513" width="1.7109375" style="13" customWidth="1"/>
    <col min="514" max="514" width="36.42578125" style="13" customWidth="1"/>
    <col min="515" max="515" width="34.85546875" style="13" customWidth="1"/>
    <col min="516" max="516" width="32.140625" style="13" customWidth="1"/>
    <col min="517" max="517" width="26.7109375" style="13" customWidth="1"/>
    <col min="518" max="518" width="17.140625" style="13" customWidth="1"/>
    <col min="519" max="519" width="17.7109375" style="13" customWidth="1"/>
    <col min="520" max="520" width="19.7109375" style="13" customWidth="1"/>
    <col min="521" max="521" width="20.7109375" style="13" customWidth="1"/>
    <col min="522" max="522" width="22.42578125" style="13" customWidth="1"/>
    <col min="523" max="523" width="21.7109375" style="13" customWidth="1"/>
    <col min="524" max="524" width="16" style="13" bestFit="1" customWidth="1"/>
    <col min="525" max="525" width="24.7109375" style="13" customWidth="1"/>
    <col min="526" max="526" width="13.7109375" style="13" customWidth="1"/>
    <col min="527" max="527" width="48.7109375" style="13" customWidth="1"/>
    <col min="528" max="530" width="11.5703125" style="13"/>
    <col min="531" max="531" width="22" style="13" bestFit="1" customWidth="1"/>
    <col min="532" max="768" width="11.5703125" style="13"/>
    <col min="769" max="769" width="1.7109375" style="13" customWidth="1"/>
    <col min="770" max="770" width="36.42578125" style="13" customWidth="1"/>
    <col min="771" max="771" width="34.85546875" style="13" customWidth="1"/>
    <col min="772" max="772" width="32.140625" style="13" customWidth="1"/>
    <col min="773" max="773" width="26.7109375" style="13" customWidth="1"/>
    <col min="774" max="774" width="17.140625" style="13" customWidth="1"/>
    <col min="775" max="775" width="17.7109375" style="13" customWidth="1"/>
    <col min="776" max="776" width="19.7109375" style="13" customWidth="1"/>
    <col min="777" max="777" width="20.7109375" style="13" customWidth="1"/>
    <col min="778" max="778" width="22.42578125" style="13" customWidth="1"/>
    <col min="779" max="779" width="21.7109375" style="13" customWidth="1"/>
    <col min="780" max="780" width="16" style="13" bestFit="1" customWidth="1"/>
    <col min="781" max="781" width="24.7109375" style="13" customWidth="1"/>
    <col min="782" max="782" width="13.7109375" style="13" customWidth="1"/>
    <col min="783" max="783" width="48.7109375" style="13" customWidth="1"/>
    <col min="784" max="786" width="11.5703125" style="13"/>
    <col min="787" max="787" width="22" style="13" bestFit="1" customWidth="1"/>
    <col min="788" max="1024" width="11.5703125" style="13"/>
    <col min="1025" max="1025" width="1.7109375" style="13" customWidth="1"/>
    <col min="1026" max="1026" width="36.42578125" style="13" customWidth="1"/>
    <col min="1027" max="1027" width="34.85546875" style="13" customWidth="1"/>
    <col min="1028" max="1028" width="32.140625" style="13" customWidth="1"/>
    <col min="1029" max="1029" width="26.7109375" style="13" customWidth="1"/>
    <col min="1030" max="1030" width="17.140625" style="13" customWidth="1"/>
    <col min="1031" max="1031" width="17.7109375" style="13" customWidth="1"/>
    <col min="1032" max="1032" width="19.7109375" style="13" customWidth="1"/>
    <col min="1033" max="1033" width="20.7109375" style="13" customWidth="1"/>
    <col min="1034" max="1034" width="22.42578125" style="13" customWidth="1"/>
    <col min="1035" max="1035" width="21.7109375" style="13" customWidth="1"/>
    <col min="1036" max="1036" width="16" style="13" bestFit="1" customWidth="1"/>
    <col min="1037" max="1037" width="24.7109375" style="13" customWidth="1"/>
    <col min="1038" max="1038" width="13.7109375" style="13" customWidth="1"/>
    <col min="1039" max="1039" width="48.7109375" style="13" customWidth="1"/>
    <col min="1040" max="1042" width="11.5703125" style="13"/>
    <col min="1043" max="1043" width="22" style="13" bestFit="1" customWidth="1"/>
    <col min="1044" max="1280" width="11.5703125" style="13"/>
    <col min="1281" max="1281" width="1.7109375" style="13" customWidth="1"/>
    <col min="1282" max="1282" width="36.42578125" style="13" customWidth="1"/>
    <col min="1283" max="1283" width="34.85546875" style="13" customWidth="1"/>
    <col min="1284" max="1284" width="32.140625" style="13" customWidth="1"/>
    <col min="1285" max="1285" width="26.7109375" style="13" customWidth="1"/>
    <col min="1286" max="1286" width="17.140625" style="13" customWidth="1"/>
    <col min="1287" max="1287" width="17.7109375" style="13" customWidth="1"/>
    <col min="1288" max="1288" width="19.7109375" style="13" customWidth="1"/>
    <col min="1289" max="1289" width="20.7109375" style="13" customWidth="1"/>
    <col min="1290" max="1290" width="22.42578125" style="13" customWidth="1"/>
    <col min="1291" max="1291" width="21.7109375" style="13" customWidth="1"/>
    <col min="1292" max="1292" width="16" style="13" bestFit="1" customWidth="1"/>
    <col min="1293" max="1293" width="24.7109375" style="13" customWidth="1"/>
    <col min="1294" max="1294" width="13.7109375" style="13" customWidth="1"/>
    <col min="1295" max="1295" width="48.7109375" style="13" customWidth="1"/>
    <col min="1296" max="1298" width="11.5703125" style="13"/>
    <col min="1299" max="1299" width="22" style="13" bestFit="1" customWidth="1"/>
    <col min="1300" max="1536" width="11.5703125" style="13"/>
    <col min="1537" max="1537" width="1.7109375" style="13" customWidth="1"/>
    <col min="1538" max="1538" width="36.42578125" style="13" customWidth="1"/>
    <col min="1539" max="1539" width="34.85546875" style="13" customWidth="1"/>
    <col min="1540" max="1540" width="32.140625" style="13" customWidth="1"/>
    <col min="1541" max="1541" width="26.7109375" style="13" customWidth="1"/>
    <col min="1542" max="1542" width="17.140625" style="13" customWidth="1"/>
    <col min="1543" max="1543" width="17.7109375" style="13" customWidth="1"/>
    <col min="1544" max="1544" width="19.7109375" style="13" customWidth="1"/>
    <col min="1545" max="1545" width="20.7109375" style="13" customWidth="1"/>
    <col min="1546" max="1546" width="22.42578125" style="13" customWidth="1"/>
    <col min="1547" max="1547" width="21.7109375" style="13" customWidth="1"/>
    <col min="1548" max="1548" width="16" style="13" bestFit="1" customWidth="1"/>
    <col min="1549" max="1549" width="24.7109375" style="13" customWidth="1"/>
    <col min="1550" max="1550" width="13.7109375" style="13" customWidth="1"/>
    <col min="1551" max="1551" width="48.7109375" style="13" customWidth="1"/>
    <col min="1552" max="1554" width="11.5703125" style="13"/>
    <col min="1555" max="1555" width="22" style="13" bestFit="1" customWidth="1"/>
    <col min="1556" max="1792" width="11.5703125" style="13"/>
    <col min="1793" max="1793" width="1.7109375" style="13" customWidth="1"/>
    <col min="1794" max="1794" width="36.42578125" style="13" customWidth="1"/>
    <col min="1795" max="1795" width="34.85546875" style="13" customWidth="1"/>
    <col min="1796" max="1796" width="32.140625" style="13" customWidth="1"/>
    <col min="1797" max="1797" width="26.7109375" style="13" customWidth="1"/>
    <col min="1798" max="1798" width="17.140625" style="13" customWidth="1"/>
    <col min="1799" max="1799" width="17.7109375" style="13" customWidth="1"/>
    <col min="1800" max="1800" width="19.7109375" style="13" customWidth="1"/>
    <col min="1801" max="1801" width="20.7109375" style="13" customWidth="1"/>
    <col min="1802" max="1802" width="22.42578125" style="13" customWidth="1"/>
    <col min="1803" max="1803" width="21.7109375" style="13" customWidth="1"/>
    <col min="1804" max="1804" width="16" style="13" bestFit="1" customWidth="1"/>
    <col min="1805" max="1805" width="24.7109375" style="13" customWidth="1"/>
    <col min="1806" max="1806" width="13.7109375" style="13" customWidth="1"/>
    <col min="1807" max="1807" width="48.7109375" style="13" customWidth="1"/>
    <col min="1808" max="1810" width="11.5703125" style="13"/>
    <col min="1811" max="1811" width="22" style="13" bestFit="1" customWidth="1"/>
    <col min="1812" max="2048" width="11.5703125" style="13"/>
    <col min="2049" max="2049" width="1.7109375" style="13" customWidth="1"/>
    <col min="2050" max="2050" width="36.42578125" style="13" customWidth="1"/>
    <col min="2051" max="2051" width="34.85546875" style="13" customWidth="1"/>
    <col min="2052" max="2052" width="32.140625" style="13" customWidth="1"/>
    <col min="2053" max="2053" width="26.7109375" style="13" customWidth="1"/>
    <col min="2054" max="2054" width="17.140625" style="13" customWidth="1"/>
    <col min="2055" max="2055" width="17.7109375" style="13" customWidth="1"/>
    <col min="2056" max="2056" width="19.7109375" style="13" customWidth="1"/>
    <col min="2057" max="2057" width="20.7109375" style="13" customWidth="1"/>
    <col min="2058" max="2058" width="22.42578125" style="13" customWidth="1"/>
    <col min="2059" max="2059" width="21.7109375" style="13" customWidth="1"/>
    <col min="2060" max="2060" width="16" style="13" bestFit="1" customWidth="1"/>
    <col min="2061" max="2061" width="24.7109375" style="13" customWidth="1"/>
    <col min="2062" max="2062" width="13.7109375" style="13" customWidth="1"/>
    <col min="2063" max="2063" width="48.7109375" style="13" customWidth="1"/>
    <col min="2064" max="2066" width="11.5703125" style="13"/>
    <col min="2067" max="2067" width="22" style="13" bestFit="1" customWidth="1"/>
    <col min="2068" max="2304" width="11.5703125" style="13"/>
    <col min="2305" max="2305" width="1.7109375" style="13" customWidth="1"/>
    <col min="2306" max="2306" width="36.42578125" style="13" customWidth="1"/>
    <col min="2307" max="2307" width="34.85546875" style="13" customWidth="1"/>
    <col min="2308" max="2308" width="32.140625" style="13" customWidth="1"/>
    <col min="2309" max="2309" width="26.7109375" style="13" customWidth="1"/>
    <col min="2310" max="2310" width="17.140625" style="13" customWidth="1"/>
    <col min="2311" max="2311" width="17.7109375" style="13" customWidth="1"/>
    <col min="2312" max="2312" width="19.7109375" style="13" customWidth="1"/>
    <col min="2313" max="2313" width="20.7109375" style="13" customWidth="1"/>
    <col min="2314" max="2314" width="22.42578125" style="13" customWidth="1"/>
    <col min="2315" max="2315" width="21.7109375" style="13" customWidth="1"/>
    <col min="2316" max="2316" width="16" style="13" bestFit="1" customWidth="1"/>
    <col min="2317" max="2317" width="24.7109375" style="13" customWidth="1"/>
    <col min="2318" max="2318" width="13.7109375" style="13" customWidth="1"/>
    <col min="2319" max="2319" width="48.7109375" style="13" customWidth="1"/>
    <col min="2320" max="2322" width="11.5703125" style="13"/>
    <col min="2323" max="2323" width="22" style="13" bestFit="1" customWidth="1"/>
    <col min="2324" max="2560" width="11.5703125" style="13"/>
    <col min="2561" max="2561" width="1.7109375" style="13" customWidth="1"/>
    <col min="2562" max="2562" width="36.42578125" style="13" customWidth="1"/>
    <col min="2563" max="2563" width="34.85546875" style="13" customWidth="1"/>
    <col min="2564" max="2564" width="32.140625" style="13" customWidth="1"/>
    <col min="2565" max="2565" width="26.7109375" style="13" customWidth="1"/>
    <col min="2566" max="2566" width="17.140625" style="13" customWidth="1"/>
    <col min="2567" max="2567" width="17.7109375" style="13" customWidth="1"/>
    <col min="2568" max="2568" width="19.7109375" style="13" customWidth="1"/>
    <col min="2569" max="2569" width="20.7109375" style="13" customWidth="1"/>
    <col min="2570" max="2570" width="22.42578125" style="13" customWidth="1"/>
    <col min="2571" max="2571" width="21.7109375" style="13" customWidth="1"/>
    <col min="2572" max="2572" width="16" style="13" bestFit="1" customWidth="1"/>
    <col min="2573" max="2573" width="24.7109375" style="13" customWidth="1"/>
    <col min="2574" max="2574" width="13.7109375" style="13" customWidth="1"/>
    <col min="2575" max="2575" width="48.7109375" style="13" customWidth="1"/>
    <col min="2576" max="2578" width="11.5703125" style="13"/>
    <col min="2579" max="2579" width="22" style="13" bestFit="1" customWidth="1"/>
    <col min="2580" max="2816" width="11.5703125" style="13"/>
    <col min="2817" max="2817" width="1.7109375" style="13" customWidth="1"/>
    <col min="2818" max="2818" width="36.42578125" style="13" customWidth="1"/>
    <col min="2819" max="2819" width="34.85546875" style="13" customWidth="1"/>
    <col min="2820" max="2820" width="32.140625" style="13" customWidth="1"/>
    <col min="2821" max="2821" width="26.7109375" style="13" customWidth="1"/>
    <col min="2822" max="2822" width="17.140625" style="13" customWidth="1"/>
    <col min="2823" max="2823" width="17.7109375" style="13" customWidth="1"/>
    <col min="2824" max="2824" width="19.7109375" style="13" customWidth="1"/>
    <col min="2825" max="2825" width="20.7109375" style="13" customWidth="1"/>
    <col min="2826" max="2826" width="22.42578125" style="13" customWidth="1"/>
    <col min="2827" max="2827" width="21.7109375" style="13" customWidth="1"/>
    <col min="2828" max="2828" width="16" style="13" bestFit="1" customWidth="1"/>
    <col min="2829" max="2829" width="24.7109375" style="13" customWidth="1"/>
    <col min="2830" max="2830" width="13.7109375" style="13" customWidth="1"/>
    <col min="2831" max="2831" width="48.7109375" style="13" customWidth="1"/>
    <col min="2832" max="2834" width="11.5703125" style="13"/>
    <col min="2835" max="2835" width="22" style="13" bestFit="1" customWidth="1"/>
    <col min="2836" max="3072" width="11.5703125" style="13"/>
    <col min="3073" max="3073" width="1.7109375" style="13" customWidth="1"/>
    <col min="3074" max="3074" width="36.42578125" style="13" customWidth="1"/>
    <col min="3075" max="3075" width="34.85546875" style="13" customWidth="1"/>
    <col min="3076" max="3076" width="32.140625" style="13" customWidth="1"/>
    <col min="3077" max="3077" width="26.7109375" style="13" customWidth="1"/>
    <col min="3078" max="3078" width="17.140625" style="13" customWidth="1"/>
    <col min="3079" max="3079" width="17.7109375" style="13" customWidth="1"/>
    <col min="3080" max="3080" width="19.7109375" style="13" customWidth="1"/>
    <col min="3081" max="3081" width="20.7109375" style="13" customWidth="1"/>
    <col min="3082" max="3082" width="22.42578125" style="13" customWidth="1"/>
    <col min="3083" max="3083" width="21.7109375" style="13" customWidth="1"/>
    <col min="3084" max="3084" width="16" style="13" bestFit="1" customWidth="1"/>
    <col min="3085" max="3085" width="24.7109375" style="13" customWidth="1"/>
    <col min="3086" max="3086" width="13.7109375" style="13" customWidth="1"/>
    <col min="3087" max="3087" width="48.7109375" style="13" customWidth="1"/>
    <col min="3088" max="3090" width="11.5703125" style="13"/>
    <col min="3091" max="3091" width="22" style="13" bestFit="1" customWidth="1"/>
    <col min="3092" max="3328" width="11.5703125" style="13"/>
    <col min="3329" max="3329" width="1.7109375" style="13" customWidth="1"/>
    <col min="3330" max="3330" width="36.42578125" style="13" customWidth="1"/>
    <col min="3331" max="3331" width="34.85546875" style="13" customWidth="1"/>
    <col min="3332" max="3332" width="32.140625" style="13" customWidth="1"/>
    <col min="3333" max="3333" width="26.7109375" style="13" customWidth="1"/>
    <col min="3334" max="3334" width="17.140625" style="13" customWidth="1"/>
    <col min="3335" max="3335" width="17.7109375" style="13" customWidth="1"/>
    <col min="3336" max="3336" width="19.7109375" style="13" customWidth="1"/>
    <col min="3337" max="3337" width="20.7109375" style="13" customWidth="1"/>
    <col min="3338" max="3338" width="22.42578125" style="13" customWidth="1"/>
    <col min="3339" max="3339" width="21.7109375" style="13" customWidth="1"/>
    <col min="3340" max="3340" width="16" style="13" bestFit="1" customWidth="1"/>
    <col min="3341" max="3341" width="24.7109375" style="13" customWidth="1"/>
    <col min="3342" max="3342" width="13.7109375" style="13" customWidth="1"/>
    <col min="3343" max="3343" width="48.7109375" style="13" customWidth="1"/>
    <col min="3344" max="3346" width="11.5703125" style="13"/>
    <col min="3347" max="3347" width="22" style="13" bestFit="1" customWidth="1"/>
    <col min="3348" max="3584" width="11.5703125" style="13"/>
    <col min="3585" max="3585" width="1.7109375" style="13" customWidth="1"/>
    <col min="3586" max="3586" width="36.42578125" style="13" customWidth="1"/>
    <col min="3587" max="3587" width="34.85546875" style="13" customWidth="1"/>
    <col min="3588" max="3588" width="32.140625" style="13" customWidth="1"/>
    <col min="3589" max="3589" width="26.7109375" style="13" customWidth="1"/>
    <col min="3590" max="3590" width="17.140625" style="13" customWidth="1"/>
    <col min="3591" max="3591" width="17.7109375" style="13" customWidth="1"/>
    <col min="3592" max="3592" width="19.7109375" style="13" customWidth="1"/>
    <col min="3593" max="3593" width="20.7109375" style="13" customWidth="1"/>
    <col min="3594" max="3594" width="22.42578125" style="13" customWidth="1"/>
    <col min="3595" max="3595" width="21.7109375" style="13" customWidth="1"/>
    <col min="3596" max="3596" width="16" style="13" bestFit="1" customWidth="1"/>
    <col min="3597" max="3597" width="24.7109375" style="13" customWidth="1"/>
    <col min="3598" max="3598" width="13.7109375" style="13" customWidth="1"/>
    <col min="3599" max="3599" width="48.7109375" style="13" customWidth="1"/>
    <col min="3600" max="3602" width="11.5703125" style="13"/>
    <col min="3603" max="3603" width="22" style="13" bestFit="1" customWidth="1"/>
    <col min="3604" max="3840" width="11.5703125" style="13"/>
    <col min="3841" max="3841" width="1.7109375" style="13" customWidth="1"/>
    <col min="3842" max="3842" width="36.42578125" style="13" customWidth="1"/>
    <col min="3843" max="3843" width="34.85546875" style="13" customWidth="1"/>
    <col min="3844" max="3844" width="32.140625" style="13" customWidth="1"/>
    <col min="3845" max="3845" width="26.7109375" style="13" customWidth="1"/>
    <col min="3846" max="3846" width="17.140625" style="13" customWidth="1"/>
    <col min="3847" max="3847" width="17.7109375" style="13" customWidth="1"/>
    <col min="3848" max="3848" width="19.7109375" style="13" customWidth="1"/>
    <col min="3849" max="3849" width="20.7109375" style="13" customWidth="1"/>
    <col min="3850" max="3850" width="22.42578125" style="13" customWidth="1"/>
    <col min="3851" max="3851" width="21.7109375" style="13" customWidth="1"/>
    <col min="3852" max="3852" width="16" style="13" bestFit="1" customWidth="1"/>
    <col min="3853" max="3853" width="24.7109375" style="13" customWidth="1"/>
    <col min="3854" max="3854" width="13.7109375" style="13" customWidth="1"/>
    <col min="3855" max="3855" width="48.7109375" style="13" customWidth="1"/>
    <col min="3856" max="3858" width="11.5703125" style="13"/>
    <col min="3859" max="3859" width="22" style="13" bestFit="1" customWidth="1"/>
    <col min="3860" max="4096" width="11.5703125" style="13"/>
    <col min="4097" max="4097" width="1.7109375" style="13" customWidth="1"/>
    <col min="4098" max="4098" width="36.42578125" style="13" customWidth="1"/>
    <col min="4099" max="4099" width="34.85546875" style="13" customWidth="1"/>
    <col min="4100" max="4100" width="32.140625" style="13" customWidth="1"/>
    <col min="4101" max="4101" width="26.7109375" style="13" customWidth="1"/>
    <col min="4102" max="4102" width="17.140625" style="13" customWidth="1"/>
    <col min="4103" max="4103" width="17.7109375" style="13" customWidth="1"/>
    <col min="4104" max="4104" width="19.7109375" style="13" customWidth="1"/>
    <col min="4105" max="4105" width="20.7109375" style="13" customWidth="1"/>
    <col min="4106" max="4106" width="22.42578125" style="13" customWidth="1"/>
    <col min="4107" max="4107" width="21.7109375" style="13" customWidth="1"/>
    <col min="4108" max="4108" width="16" style="13" bestFit="1" customWidth="1"/>
    <col min="4109" max="4109" width="24.7109375" style="13" customWidth="1"/>
    <col min="4110" max="4110" width="13.7109375" style="13" customWidth="1"/>
    <col min="4111" max="4111" width="48.7109375" style="13" customWidth="1"/>
    <col min="4112" max="4114" width="11.5703125" style="13"/>
    <col min="4115" max="4115" width="22" style="13" bestFit="1" customWidth="1"/>
    <col min="4116" max="4352" width="11.5703125" style="13"/>
    <col min="4353" max="4353" width="1.7109375" style="13" customWidth="1"/>
    <col min="4354" max="4354" width="36.42578125" style="13" customWidth="1"/>
    <col min="4355" max="4355" width="34.85546875" style="13" customWidth="1"/>
    <col min="4356" max="4356" width="32.140625" style="13" customWidth="1"/>
    <col min="4357" max="4357" width="26.7109375" style="13" customWidth="1"/>
    <col min="4358" max="4358" width="17.140625" style="13" customWidth="1"/>
    <col min="4359" max="4359" width="17.7109375" style="13" customWidth="1"/>
    <col min="4360" max="4360" width="19.7109375" style="13" customWidth="1"/>
    <col min="4361" max="4361" width="20.7109375" style="13" customWidth="1"/>
    <col min="4362" max="4362" width="22.42578125" style="13" customWidth="1"/>
    <col min="4363" max="4363" width="21.7109375" style="13" customWidth="1"/>
    <col min="4364" max="4364" width="16" style="13" bestFit="1" customWidth="1"/>
    <col min="4365" max="4365" width="24.7109375" style="13" customWidth="1"/>
    <col min="4366" max="4366" width="13.7109375" style="13" customWidth="1"/>
    <col min="4367" max="4367" width="48.7109375" style="13" customWidth="1"/>
    <col min="4368" max="4370" width="11.5703125" style="13"/>
    <col min="4371" max="4371" width="22" style="13" bestFit="1" customWidth="1"/>
    <col min="4372" max="4608" width="11.5703125" style="13"/>
    <col min="4609" max="4609" width="1.7109375" style="13" customWidth="1"/>
    <col min="4610" max="4610" width="36.42578125" style="13" customWidth="1"/>
    <col min="4611" max="4611" width="34.85546875" style="13" customWidth="1"/>
    <col min="4612" max="4612" width="32.140625" style="13" customWidth="1"/>
    <col min="4613" max="4613" width="26.7109375" style="13" customWidth="1"/>
    <col min="4614" max="4614" width="17.140625" style="13" customWidth="1"/>
    <col min="4615" max="4615" width="17.7109375" style="13" customWidth="1"/>
    <col min="4616" max="4616" width="19.7109375" style="13" customWidth="1"/>
    <col min="4617" max="4617" width="20.7109375" style="13" customWidth="1"/>
    <col min="4618" max="4618" width="22.42578125" style="13" customWidth="1"/>
    <col min="4619" max="4619" width="21.7109375" style="13" customWidth="1"/>
    <col min="4620" max="4620" width="16" style="13" bestFit="1" customWidth="1"/>
    <col min="4621" max="4621" width="24.7109375" style="13" customWidth="1"/>
    <col min="4622" max="4622" width="13.7109375" style="13" customWidth="1"/>
    <col min="4623" max="4623" width="48.7109375" style="13" customWidth="1"/>
    <col min="4624" max="4626" width="11.5703125" style="13"/>
    <col min="4627" max="4627" width="22" style="13" bestFit="1" customWidth="1"/>
    <col min="4628" max="4864" width="11.5703125" style="13"/>
    <col min="4865" max="4865" width="1.7109375" style="13" customWidth="1"/>
    <col min="4866" max="4866" width="36.42578125" style="13" customWidth="1"/>
    <col min="4867" max="4867" width="34.85546875" style="13" customWidth="1"/>
    <col min="4868" max="4868" width="32.140625" style="13" customWidth="1"/>
    <col min="4869" max="4869" width="26.7109375" style="13" customWidth="1"/>
    <col min="4870" max="4870" width="17.140625" style="13" customWidth="1"/>
    <col min="4871" max="4871" width="17.7109375" style="13" customWidth="1"/>
    <col min="4872" max="4872" width="19.7109375" style="13" customWidth="1"/>
    <col min="4873" max="4873" width="20.7109375" style="13" customWidth="1"/>
    <col min="4874" max="4874" width="22.42578125" style="13" customWidth="1"/>
    <col min="4875" max="4875" width="21.7109375" style="13" customWidth="1"/>
    <col min="4876" max="4876" width="16" style="13" bestFit="1" customWidth="1"/>
    <col min="4877" max="4877" width="24.7109375" style="13" customWidth="1"/>
    <col min="4878" max="4878" width="13.7109375" style="13" customWidth="1"/>
    <col min="4879" max="4879" width="48.7109375" style="13" customWidth="1"/>
    <col min="4880" max="4882" width="11.5703125" style="13"/>
    <col min="4883" max="4883" width="22" style="13" bestFit="1" customWidth="1"/>
    <col min="4884" max="5120" width="11.5703125" style="13"/>
    <col min="5121" max="5121" width="1.7109375" style="13" customWidth="1"/>
    <col min="5122" max="5122" width="36.42578125" style="13" customWidth="1"/>
    <col min="5123" max="5123" width="34.85546875" style="13" customWidth="1"/>
    <col min="5124" max="5124" width="32.140625" style="13" customWidth="1"/>
    <col min="5125" max="5125" width="26.7109375" style="13" customWidth="1"/>
    <col min="5126" max="5126" width="17.140625" style="13" customWidth="1"/>
    <col min="5127" max="5127" width="17.7109375" style="13" customWidth="1"/>
    <col min="5128" max="5128" width="19.7109375" style="13" customWidth="1"/>
    <col min="5129" max="5129" width="20.7109375" style="13" customWidth="1"/>
    <col min="5130" max="5130" width="22.42578125" style="13" customWidth="1"/>
    <col min="5131" max="5131" width="21.7109375" style="13" customWidth="1"/>
    <col min="5132" max="5132" width="16" style="13" bestFit="1" customWidth="1"/>
    <col min="5133" max="5133" width="24.7109375" style="13" customWidth="1"/>
    <col min="5134" max="5134" width="13.7109375" style="13" customWidth="1"/>
    <col min="5135" max="5135" width="48.7109375" style="13" customWidth="1"/>
    <col min="5136" max="5138" width="11.5703125" style="13"/>
    <col min="5139" max="5139" width="22" style="13" bestFit="1" customWidth="1"/>
    <col min="5140" max="5376" width="11.5703125" style="13"/>
    <col min="5377" max="5377" width="1.7109375" style="13" customWidth="1"/>
    <col min="5378" max="5378" width="36.42578125" style="13" customWidth="1"/>
    <col min="5379" max="5379" width="34.85546875" style="13" customWidth="1"/>
    <col min="5380" max="5380" width="32.140625" style="13" customWidth="1"/>
    <col min="5381" max="5381" width="26.7109375" style="13" customWidth="1"/>
    <col min="5382" max="5382" width="17.140625" style="13" customWidth="1"/>
    <col min="5383" max="5383" width="17.7109375" style="13" customWidth="1"/>
    <col min="5384" max="5384" width="19.7109375" style="13" customWidth="1"/>
    <col min="5385" max="5385" width="20.7109375" style="13" customWidth="1"/>
    <col min="5386" max="5386" width="22.42578125" style="13" customWidth="1"/>
    <col min="5387" max="5387" width="21.7109375" style="13" customWidth="1"/>
    <col min="5388" max="5388" width="16" style="13" bestFit="1" customWidth="1"/>
    <col min="5389" max="5389" width="24.7109375" style="13" customWidth="1"/>
    <col min="5390" max="5390" width="13.7109375" style="13" customWidth="1"/>
    <col min="5391" max="5391" width="48.7109375" style="13" customWidth="1"/>
    <col min="5392" max="5394" width="11.5703125" style="13"/>
    <col min="5395" max="5395" width="22" style="13" bestFit="1" customWidth="1"/>
    <col min="5396" max="5632" width="11.5703125" style="13"/>
    <col min="5633" max="5633" width="1.7109375" style="13" customWidth="1"/>
    <col min="5634" max="5634" width="36.42578125" style="13" customWidth="1"/>
    <col min="5635" max="5635" width="34.85546875" style="13" customWidth="1"/>
    <col min="5636" max="5636" width="32.140625" style="13" customWidth="1"/>
    <col min="5637" max="5637" width="26.7109375" style="13" customWidth="1"/>
    <col min="5638" max="5638" width="17.140625" style="13" customWidth="1"/>
    <col min="5639" max="5639" width="17.7109375" style="13" customWidth="1"/>
    <col min="5640" max="5640" width="19.7109375" style="13" customWidth="1"/>
    <col min="5641" max="5641" width="20.7109375" style="13" customWidth="1"/>
    <col min="5642" max="5642" width="22.42578125" style="13" customWidth="1"/>
    <col min="5643" max="5643" width="21.7109375" style="13" customWidth="1"/>
    <col min="5644" max="5644" width="16" style="13" bestFit="1" customWidth="1"/>
    <col min="5645" max="5645" width="24.7109375" style="13" customWidth="1"/>
    <col min="5646" max="5646" width="13.7109375" style="13" customWidth="1"/>
    <col min="5647" max="5647" width="48.7109375" style="13" customWidth="1"/>
    <col min="5648" max="5650" width="11.5703125" style="13"/>
    <col min="5651" max="5651" width="22" style="13" bestFit="1" customWidth="1"/>
    <col min="5652" max="5888" width="11.5703125" style="13"/>
    <col min="5889" max="5889" width="1.7109375" style="13" customWidth="1"/>
    <col min="5890" max="5890" width="36.42578125" style="13" customWidth="1"/>
    <col min="5891" max="5891" width="34.85546875" style="13" customWidth="1"/>
    <col min="5892" max="5892" width="32.140625" style="13" customWidth="1"/>
    <col min="5893" max="5893" width="26.7109375" style="13" customWidth="1"/>
    <col min="5894" max="5894" width="17.140625" style="13" customWidth="1"/>
    <col min="5895" max="5895" width="17.7109375" style="13" customWidth="1"/>
    <col min="5896" max="5896" width="19.7109375" style="13" customWidth="1"/>
    <col min="5897" max="5897" width="20.7109375" style="13" customWidth="1"/>
    <col min="5898" max="5898" width="22.42578125" style="13" customWidth="1"/>
    <col min="5899" max="5899" width="21.7109375" style="13" customWidth="1"/>
    <col min="5900" max="5900" width="16" style="13" bestFit="1" customWidth="1"/>
    <col min="5901" max="5901" width="24.7109375" style="13" customWidth="1"/>
    <col min="5902" max="5902" width="13.7109375" style="13" customWidth="1"/>
    <col min="5903" max="5903" width="48.7109375" style="13" customWidth="1"/>
    <col min="5904" max="5906" width="11.5703125" style="13"/>
    <col min="5907" max="5907" width="22" style="13" bestFit="1" customWidth="1"/>
    <col min="5908" max="6144" width="11.5703125" style="13"/>
    <col min="6145" max="6145" width="1.7109375" style="13" customWidth="1"/>
    <col min="6146" max="6146" width="36.42578125" style="13" customWidth="1"/>
    <col min="6147" max="6147" width="34.85546875" style="13" customWidth="1"/>
    <col min="6148" max="6148" width="32.140625" style="13" customWidth="1"/>
    <col min="6149" max="6149" width="26.7109375" style="13" customWidth="1"/>
    <col min="6150" max="6150" width="17.140625" style="13" customWidth="1"/>
    <col min="6151" max="6151" width="17.7109375" style="13" customWidth="1"/>
    <col min="6152" max="6152" width="19.7109375" style="13" customWidth="1"/>
    <col min="6153" max="6153" width="20.7109375" style="13" customWidth="1"/>
    <col min="6154" max="6154" width="22.42578125" style="13" customWidth="1"/>
    <col min="6155" max="6155" width="21.7109375" style="13" customWidth="1"/>
    <col min="6156" max="6156" width="16" style="13" bestFit="1" customWidth="1"/>
    <col min="6157" max="6157" width="24.7109375" style="13" customWidth="1"/>
    <col min="6158" max="6158" width="13.7109375" style="13" customWidth="1"/>
    <col min="6159" max="6159" width="48.7109375" style="13" customWidth="1"/>
    <col min="6160" max="6162" width="11.5703125" style="13"/>
    <col min="6163" max="6163" width="22" style="13" bestFit="1" customWidth="1"/>
    <col min="6164" max="6400" width="11.5703125" style="13"/>
    <col min="6401" max="6401" width="1.7109375" style="13" customWidth="1"/>
    <col min="6402" max="6402" width="36.42578125" style="13" customWidth="1"/>
    <col min="6403" max="6403" width="34.85546875" style="13" customWidth="1"/>
    <col min="6404" max="6404" width="32.140625" style="13" customWidth="1"/>
    <col min="6405" max="6405" width="26.7109375" style="13" customWidth="1"/>
    <col min="6406" max="6406" width="17.140625" style="13" customWidth="1"/>
    <col min="6407" max="6407" width="17.7109375" style="13" customWidth="1"/>
    <col min="6408" max="6408" width="19.7109375" style="13" customWidth="1"/>
    <col min="6409" max="6409" width="20.7109375" style="13" customWidth="1"/>
    <col min="6410" max="6410" width="22.42578125" style="13" customWidth="1"/>
    <col min="6411" max="6411" width="21.7109375" style="13" customWidth="1"/>
    <col min="6412" max="6412" width="16" style="13" bestFit="1" customWidth="1"/>
    <col min="6413" max="6413" width="24.7109375" style="13" customWidth="1"/>
    <col min="6414" max="6414" width="13.7109375" style="13" customWidth="1"/>
    <col min="6415" max="6415" width="48.7109375" style="13" customWidth="1"/>
    <col min="6416" max="6418" width="11.5703125" style="13"/>
    <col min="6419" max="6419" width="22" style="13" bestFit="1" customWidth="1"/>
    <col min="6420" max="6656" width="11.5703125" style="13"/>
    <col min="6657" max="6657" width="1.7109375" style="13" customWidth="1"/>
    <col min="6658" max="6658" width="36.42578125" style="13" customWidth="1"/>
    <col min="6659" max="6659" width="34.85546875" style="13" customWidth="1"/>
    <col min="6660" max="6660" width="32.140625" style="13" customWidth="1"/>
    <col min="6661" max="6661" width="26.7109375" style="13" customWidth="1"/>
    <col min="6662" max="6662" width="17.140625" style="13" customWidth="1"/>
    <col min="6663" max="6663" width="17.7109375" style="13" customWidth="1"/>
    <col min="6664" max="6664" width="19.7109375" style="13" customWidth="1"/>
    <col min="6665" max="6665" width="20.7109375" style="13" customWidth="1"/>
    <col min="6666" max="6666" width="22.42578125" style="13" customWidth="1"/>
    <col min="6667" max="6667" width="21.7109375" style="13" customWidth="1"/>
    <col min="6668" max="6668" width="16" style="13" bestFit="1" customWidth="1"/>
    <col min="6669" max="6669" width="24.7109375" style="13" customWidth="1"/>
    <col min="6670" max="6670" width="13.7109375" style="13" customWidth="1"/>
    <col min="6671" max="6671" width="48.7109375" style="13" customWidth="1"/>
    <col min="6672" max="6674" width="11.5703125" style="13"/>
    <col min="6675" max="6675" width="22" style="13" bestFit="1" customWidth="1"/>
    <col min="6676" max="6912" width="11.5703125" style="13"/>
    <col min="6913" max="6913" width="1.7109375" style="13" customWidth="1"/>
    <col min="6914" max="6914" width="36.42578125" style="13" customWidth="1"/>
    <col min="6915" max="6915" width="34.85546875" style="13" customWidth="1"/>
    <col min="6916" max="6916" width="32.140625" style="13" customWidth="1"/>
    <col min="6917" max="6917" width="26.7109375" style="13" customWidth="1"/>
    <col min="6918" max="6918" width="17.140625" style="13" customWidth="1"/>
    <col min="6919" max="6919" width="17.7109375" style="13" customWidth="1"/>
    <col min="6920" max="6920" width="19.7109375" style="13" customWidth="1"/>
    <col min="6921" max="6921" width="20.7109375" style="13" customWidth="1"/>
    <col min="6922" max="6922" width="22.42578125" style="13" customWidth="1"/>
    <col min="6923" max="6923" width="21.7109375" style="13" customWidth="1"/>
    <col min="6924" max="6924" width="16" style="13" bestFit="1" customWidth="1"/>
    <col min="6925" max="6925" width="24.7109375" style="13" customWidth="1"/>
    <col min="6926" max="6926" width="13.7109375" style="13" customWidth="1"/>
    <col min="6927" max="6927" width="48.7109375" style="13" customWidth="1"/>
    <col min="6928" max="6930" width="11.5703125" style="13"/>
    <col min="6931" max="6931" width="22" style="13" bestFit="1" customWidth="1"/>
    <col min="6932" max="7168" width="11.5703125" style="13"/>
    <col min="7169" max="7169" width="1.7109375" style="13" customWidth="1"/>
    <col min="7170" max="7170" width="36.42578125" style="13" customWidth="1"/>
    <col min="7171" max="7171" width="34.85546875" style="13" customWidth="1"/>
    <col min="7172" max="7172" width="32.140625" style="13" customWidth="1"/>
    <col min="7173" max="7173" width="26.7109375" style="13" customWidth="1"/>
    <col min="7174" max="7174" width="17.140625" style="13" customWidth="1"/>
    <col min="7175" max="7175" width="17.7109375" style="13" customWidth="1"/>
    <col min="7176" max="7176" width="19.7109375" style="13" customWidth="1"/>
    <col min="7177" max="7177" width="20.7109375" style="13" customWidth="1"/>
    <col min="7178" max="7178" width="22.42578125" style="13" customWidth="1"/>
    <col min="7179" max="7179" width="21.7109375" style="13" customWidth="1"/>
    <col min="7180" max="7180" width="16" style="13" bestFit="1" customWidth="1"/>
    <col min="7181" max="7181" width="24.7109375" style="13" customWidth="1"/>
    <col min="7182" max="7182" width="13.7109375" style="13" customWidth="1"/>
    <col min="7183" max="7183" width="48.7109375" style="13" customWidth="1"/>
    <col min="7184" max="7186" width="11.5703125" style="13"/>
    <col min="7187" max="7187" width="22" style="13" bestFit="1" customWidth="1"/>
    <col min="7188" max="7424" width="11.5703125" style="13"/>
    <col min="7425" max="7425" width="1.7109375" style="13" customWidth="1"/>
    <col min="7426" max="7426" width="36.42578125" style="13" customWidth="1"/>
    <col min="7427" max="7427" width="34.85546875" style="13" customWidth="1"/>
    <col min="7428" max="7428" width="32.140625" style="13" customWidth="1"/>
    <col min="7429" max="7429" width="26.7109375" style="13" customWidth="1"/>
    <col min="7430" max="7430" width="17.140625" style="13" customWidth="1"/>
    <col min="7431" max="7431" width="17.7109375" style="13" customWidth="1"/>
    <col min="7432" max="7432" width="19.7109375" style="13" customWidth="1"/>
    <col min="7433" max="7433" width="20.7109375" style="13" customWidth="1"/>
    <col min="7434" max="7434" width="22.42578125" style="13" customWidth="1"/>
    <col min="7435" max="7435" width="21.7109375" style="13" customWidth="1"/>
    <col min="7436" max="7436" width="16" style="13" bestFit="1" customWidth="1"/>
    <col min="7437" max="7437" width="24.7109375" style="13" customWidth="1"/>
    <col min="7438" max="7438" width="13.7109375" style="13" customWidth="1"/>
    <col min="7439" max="7439" width="48.7109375" style="13" customWidth="1"/>
    <col min="7440" max="7442" width="11.5703125" style="13"/>
    <col min="7443" max="7443" width="22" style="13" bestFit="1" customWidth="1"/>
    <col min="7444" max="7680" width="11.5703125" style="13"/>
    <col min="7681" max="7681" width="1.7109375" style="13" customWidth="1"/>
    <col min="7682" max="7682" width="36.42578125" style="13" customWidth="1"/>
    <col min="7683" max="7683" width="34.85546875" style="13" customWidth="1"/>
    <col min="7684" max="7684" width="32.140625" style="13" customWidth="1"/>
    <col min="7685" max="7685" width="26.7109375" style="13" customWidth="1"/>
    <col min="7686" max="7686" width="17.140625" style="13" customWidth="1"/>
    <col min="7687" max="7687" width="17.7109375" style="13" customWidth="1"/>
    <col min="7688" max="7688" width="19.7109375" style="13" customWidth="1"/>
    <col min="7689" max="7689" width="20.7109375" style="13" customWidth="1"/>
    <col min="7690" max="7690" width="22.42578125" style="13" customWidth="1"/>
    <col min="7691" max="7691" width="21.7109375" style="13" customWidth="1"/>
    <col min="7692" max="7692" width="16" style="13" bestFit="1" customWidth="1"/>
    <col min="7693" max="7693" width="24.7109375" style="13" customWidth="1"/>
    <col min="7694" max="7694" width="13.7109375" style="13" customWidth="1"/>
    <col min="7695" max="7695" width="48.7109375" style="13" customWidth="1"/>
    <col min="7696" max="7698" width="11.5703125" style="13"/>
    <col min="7699" max="7699" width="22" style="13" bestFit="1" customWidth="1"/>
    <col min="7700" max="7936" width="11.5703125" style="13"/>
    <col min="7937" max="7937" width="1.7109375" style="13" customWidth="1"/>
    <col min="7938" max="7938" width="36.42578125" style="13" customWidth="1"/>
    <col min="7939" max="7939" width="34.85546875" style="13" customWidth="1"/>
    <col min="7940" max="7940" width="32.140625" style="13" customWidth="1"/>
    <col min="7941" max="7941" width="26.7109375" style="13" customWidth="1"/>
    <col min="7942" max="7942" width="17.140625" style="13" customWidth="1"/>
    <col min="7943" max="7943" width="17.7109375" style="13" customWidth="1"/>
    <col min="7944" max="7944" width="19.7109375" style="13" customWidth="1"/>
    <col min="7945" max="7945" width="20.7109375" style="13" customWidth="1"/>
    <col min="7946" max="7946" width="22.42578125" style="13" customWidth="1"/>
    <col min="7947" max="7947" width="21.7109375" style="13" customWidth="1"/>
    <col min="7948" max="7948" width="16" style="13" bestFit="1" customWidth="1"/>
    <col min="7949" max="7949" width="24.7109375" style="13" customWidth="1"/>
    <col min="7950" max="7950" width="13.7109375" style="13" customWidth="1"/>
    <col min="7951" max="7951" width="48.7109375" style="13" customWidth="1"/>
    <col min="7952" max="7954" width="11.5703125" style="13"/>
    <col min="7955" max="7955" width="22" style="13" bestFit="1" customWidth="1"/>
    <col min="7956" max="8192" width="11.5703125" style="13"/>
    <col min="8193" max="8193" width="1.7109375" style="13" customWidth="1"/>
    <col min="8194" max="8194" width="36.42578125" style="13" customWidth="1"/>
    <col min="8195" max="8195" width="34.85546875" style="13" customWidth="1"/>
    <col min="8196" max="8196" width="32.140625" style="13" customWidth="1"/>
    <col min="8197" max="8197" width="26.7109375" style="13" customWidth="1"/>
    <col min="8198" max="8198" width="17.140625" style="13" customWidth="1"/>
    <col min="8199" max="8199" width="17.7109375" style="13" customWidth="1"/>
    <col min="8200" max="8200" width="19.7109375" style="13" customWidth="1"/>
    <col min="8201" max="8201" width="20.7109375" style="13" customWidth="1"/>
    <col min="8202" max="8202" width="22.42578125" style="13" customWidth="1"/>
    <col min="8203" max="8203" width="21.7109375" style="13" customWidth="1"/>
    <col min="8204" max="8204" width="16" style="13" bestFit="1" customWidth="1"/>
    <col min="8205" max="8205" width="24.7109375" style="13" customWidth="1"/>
    <col min="8206" max="8206" width="13.7109375" style="13" customWidth="1"/>
    <col min="8207" max="8207" width="48.7109375" style="13" customWidth="1"/>
    <col min="8208" max="8210" width="11.5703125" style="13"/>
    <col min="8211" max="8211" width="22" style="13" bestFit="1" customWidth="1"/>
    <col min="8212" max="8448" width="11.5703125" style="13"/>
    <col min="8449" max="8449" width="1.7109375" style="13" customWidth="1"/>
    <col min="8450" max="8450" width="36.42578125" style="13" customWidth="1"/>
    <col min="8451" max="8451" width="34.85546875" style="13" customWidth="1"/>
    <col min="8452" max="8452" width="32.140625" style="13" customWidth="1"/>
    <col min="8453" max="8453" width="26.7109375" style="13" customWidth="1"/>
    <col min="8454" max="8454" width="17.140625" style="13" customWidth="1"/>
    <col min="8455" max="8455" width="17.7109375" style="13" customWidth="1"/>
    <col min="8456" max="8456" width="19.7109375" style="13" customWidth="1"/>
    <col min="8457" max="8457" width="20.7109375" style="13" customWidth="1"/>
    <col min="8458" max="8458" width="22.42578125" style="13" customWidth="1"/>
    <col min="8459" max="8459" width="21.7109375" style="13" customWidth="1"/>
    <col min="8460" max="8460" width="16" style="13" bestFit="1" customWidth="1"/>
    <col min="8461" max="8461" width="24.7109375" style="13" customWidth="1"/>
    <col min="8462" max="8462" width="13.7109375" style="13" customWidth="1"/>
    <col min="8463" max="8463" width="48.7109375" style="13" customWidth="1"/>
    <col min="8464" max="8466" width="11.5703125" style="13"/>
    <col min="8467" max="8467" width="22" style="13" bestFit="1" customWidth="1"/>
    <col min="8468" max="8704" width="11.5703125" style="13"/>
    <col min="8705" max="8705" width="1.7109375" style="13" customWidth="1"/>
    <col min="8706" max="8706" width="36.42578125" style="13" customWidth="1"/>
    <col min="8707" max="8707" width="34.85546875" style="13" customWidth="1"/>
    <col min="8708" max="8708" width="32.140625" style="13" customWidth="1"/>
    <col min="8709" max="8709" width="26.7109375" style="13" customWidth="1"/>
    <col min="8710" max="8710" width="17.140625" style="13" customWidth="1"/>
    <col min="8711" max="8711" width="17.7109375" style="13" customWidth="1"/>
    <col min="8712" max="8712" width="19.7109375" style="13" customWidth="1"/>
    <col min="8713" max="8713" width="20.7109375" style="13" customWidth="1"/>
    <col min="8714" max="8714" width="22.42578125" style="13" customWidth="1"/>
    <col min="8715" max="8715" width="21.7109375" style="13" customWidth="1"/>
    <col min="8716" max="8716" width="16" style="13" bestFit="1" customWidth="1"/>
    <col min="8717" max="8717" width="24.7109375" style="13" customWidth="1"/>
    <col min="8718" max="8718" width="13.7109375" style="13" customWidth="1"/>
    <col min="8719" max="8719" width="48.7109375" style="13" customWidth="1"/>
    <col min="8720" max="8722" width="11.5703125" style="13"/>
    <col min="8723" max="8723" width="22" style="13" bestFit="1" customWidth="1"/>
    <col min="8724" max="8960" width="11.5703125" style="13"/>
    <col min="8961" max="8961" width="1.7109375" style="13" customWidth="1"/>
    <col min="8962" max="8962" width="36.42578125" style="13" customWidth="1"/>
    <col min="8963" max="8963" width="34.85546875" style="13" customWidth="1"/>
    <col min="8964" max="8964" width="32.140625" style="13" customWidth="1"/>
    <col min="8965" max="8965" width="26.7109375" style="13" customWidth="1"/>
    <col min="8966" max="8966" width="17.140625" style="13" customWidth="1"/>
    <col min="8967" max="8967" width="17.7109375" style="13" customWidth="1"/>
    <col min="8968" max="8968" width="19.7109375" style="13" customWidth="1"/>
    <col min="8969" max="8969" width="20.7109375" style="13" customWidth="1"/>
    <col min="8970" max="8970" width="22.42578125" style="13" customWidth="1"/>
    <col min="8971" max="8971" width="21.7109375" style="13" customWidth="1"/>
    <col min="8972" max="8972" width="16" style="13" bestFit="1" customWidth="1"/>
    <col min="8973" max="8973" width="24.7109375" style="13" customWidth="1"/>
    <col min="8974" max="8974" width="13.7109375" style="13" customWidth="1"/>
    <col min="8975" max="8975" width="48.7109375" style="13" customWidth="1"/>
    <col min="8976" max="8978" width="11.5703125" style="13"/>
    <col min="8979" max="8979" width="22" style="13" bestFit="1" customWidth="1"/>
    <col min="8980" max="9216" width="11.5703125" style="13"/>
    <col min="9217" max="9217" width="1.7109375" style="13" customWidth="1"/>
    <col min="9218" max="9218" width="36.42578125" style="13" customWidth="1"/>
    <col min="9219" max="9219" width="34.85546875" style="13" customWidth="1"/>
    <col min="9220" max="9220" width="32.140625" style="13" customWidth="1"/>
    <col min="9221" max="9221" width="26.7109375" style="13" customWidth="1"/>
    <col min="9222" max="9222" width="17.140625" style="13" customWidth="1"/>
    <col min="9223" max="9223" width="17.7109375" style="13" customWidth="1"/>
    <col min="9224" max="9224" width="19.7109375" style="13" customWidth="1"/>
    <col min="9225" max="9225" width="20.7109375" style="13" customWidth="1"/>
    <col min="9226" max="9226" width="22.42578125" style="13" customWidth="1"/>
    <col min="9227" max="9227" width="21.7109375" style="13" customWidth="1"/>
    <col min="9228" max="9228" width="16" style="13" bestFit="1" customWidth="1"/>
    <col min="9229" max="9229" width="24.7109375" style="13" customWidth="1"/>
    <col min="9230" max="9230" width="13.7109375" style="13" customWidth="1"/>
    <col min="9231" max="9231" width="48.7109375" style="13" customWidth="1"/>
    <col min="9232" max="9234" width="11.5703125" style="13"/>
    <col min="9235" max="9235" width="22" style="13" bestFit="1" customWidth="1"/>
    <col min="9236" max="9472" width="11.5703125" style="13"/>
    <col min="9473" max="9473" width="1.7109375" style="13" customWidth="1"/>
    <col min="9474" max="9474" width="36.42578125" style="13" customWidth="1"/>
    <col min="9475" max="9475" width="34.85546875" style="13" customWidth="1"/>
    <col min="9476" max="9476" width="32.140625" style="13" customWidth="1"/>
    <col min="9477" max="9477" width="26.7109375" style="13" customWidth="1"/>
    <col min="9478" max="9478" width="17.140625" style="13" customWidth="1"/>
    <col min="9479" max="9479" width="17.7109375" style="13" customWidth="1"/>
    <col min="9480" max="9480" width="19.7109375" style="13" customWidth="1"/>
    <col min="9481" max="9481" width="20.7109375" style="13" customWidth="1"/>
    <col min="9482" max="9482" width="22.42578125" style="13" customWidth="1"/>
    <col min="9483" max="9483" width="21.7109375" style="13" customWidth="1"/>
    <col min="9484" max="9484" width="16" style="13" bestFit="1" customWidth="1"/>
    <col min="9485" max="9485" width="24.7109375" style="13" customWidth="1"/>
    <col min="9486" max="9486" width="13.7109375" style="13" customWidth="1"/>
    <col min="9487" max="9487" width="48.7109375" style="13" customWidth="1"/>
    <col min="9488" max="9490" width="11.5703125" style="13"/>
    <col min="9491" max="9491" width="22" style="13" bestFit="1" customWidth="1"/>
    <col min="9492" max="9728" width="11.5703125" style="13"/>
    <col min="9729" max="9729" width="1.7109375" style="13" customWidth="1"/>
    <col min="9730" max="9730" width="36.42578125" style="13" customWidth="1"/>
    <col min="9731" max="9731" width="34.85546875" style="13" customWidth="1"/>
    <col min="9732" max="9732" width="32.140625" style="13" customWidth="1"/>
    <col min="9733" max="9733" width="26.7109375" style="13" customWidth="1"/>
    <col min="9734" max="9734" width="17.140625" style="13" customWidth="1"/>
    <col min="9735" max="9735" width="17.7109375" style="13" customWidth="1"/>
    <col min="9736" max="9736" width="19.7109375" style="13" customWidth="1"/>
    <col min="9737" max="9737" width="20.7109375" style="13" customWidth="1"/>
    <col min="9738" max="9738" width="22.42578125" style="13" customWidth="1"/>
    <col min="9739" max="9739" width="21.7109375" style="13" customWidth="1"/>
    <col min="9740" max="9740" width="16" style="13" bestFit="1" customWidth="1"/>
    <col min="9741" max="9741" width="24.7109375" style="13" customWidth="1"/>
    <col min="9742" max="9742" width="13.7109375" style="13" customWidth="1"/>
    <col min="9743" max="9743" width="48.7109375" style="13" customWidth="1"/>
    <col min="9744" max="9746" width="11.5703125" style="13"/>
    <col min="9747" max="9747" width="22" style="13" bestFit="1" customWidth="1"/>
    <col min="9748" max="9984" width="11.5703125" style="13"/>
    <col min="9985" max="9985" width="1.7109375" style="13" customWidth="1"/>
    <col min="9986" max="9986" width="36.42578125" style="13" customWidth="1"/>
    <col min="9987" max="9987" width="34.85546875" style="13" customWidth="1"/>
    <col min="9988" max="9988" width="32.140625" style="13" customWidth="1"/>
    <col min="9989" max="9989" width="26.7109375" style="13" customWidth="1"/>
    <col min="9990" max="9990" width="17.140625" style="13" customWidth="1"/>
    <col min="9991" max="9991" width="17.7109375" style="13" customWidth="1"/>
    <col min="9992" max="9992" width="19.7109375" style="13" customWidth="1"/>
    <col min="9993" max="9993" width="20.7109375" style="13" customWidth="1"/>
    <col min="9994" max="9994" width="22.42578125" style="13" customWidth="1"/>
    <col min="9995" max="9995" width="21.7109375" style="13" customWidth="1"/>
    <col min="9996" max="9996" width="16" style="13" bestFit="1" customWidth="1"/>
    <col min="9997" max="9997" width="24.7109375" style="13" customWidth="1"/>
    <col min="9998" max="9998" width="13.7109375" style="13" customWidth="1"/>
    <col min="9999" max="9999" width="48.7109375" style="13" customWidth="1"/>
    <col min="10000" max="10002" width="11.5703125" style="13"/>
    <col min="10003" max="10003" width="22" style="13" bestFit="1" customWidth="1"/>
    <col min="10004" max="10240" width="11.5703125" style="13"/>
    <col min="10241" max="10241" width="1.7109375" style="13" customWidth="1"/>
    <col min="10242" max="10242" width="36.42578125" style="13" customWidth="1"/>
    <col min="10243" max="10243" width="34.85546875" style="13" customWidth="1"/>
    <col min="10244" max="10244" width="32.140625" style="13" customWidth="1"/>
    <col min="10245" max="10245" width="26.7109375" style="13" customWidth="1"/>
    <col min="10246" max="10246" width="17.140625" style="13" customWidth="1"/>
    <col min="10247" max="10247" width="17.7109375" style="13" customWidth="1"/>
    <col min="10248" max="10248" width="19.7109375" style="13" customWidth="1"/>
    <col min="10249" max="10249" width="20.7109375" style="13" customWidth="1"/>
    <col min="10250" max="10250" width="22.42578125" style="13" customWidth="1"/>
    <col min="10251" max="10251" width="21.7109375" style="13" customWidth="1"/>
    <col min="10252" max="10252" width="16" style="13" bestFit="1" customWidth="1"/>
    <col min="10253" max="10253" width="24.7109375" style="13" customWidth="1"/>
    <col min="10254" max="10254" width="13.7109375" style="13" customWidth="1"/>
    <col min="10255" max="10255" width="48.7109375" style="13" customWidth="1"/>
    <col min="10256" max="10258" width="11.5703125" style="13"/>
    <col min="10259" max="10259" width="22" style="13" bestFit="1" customWidth="1"/>
    <col min="10260" max="10496" width="11.5703125" style="13"/>
    <col min="10497" max="10497" width="1.7109375" style="13" customWidth="1"/>
    <col min="10498" max="10498" width="36.42578125" style="13" customWidth="1"/>
    <col min="10499" max="10499" width="34.85546875" style="13" customWidth="1"/>
    <col min="10500" max="10500" width="32.140625" style="13" customWidth="1"/>
    <col min="10501" max="10501" width="26.7109375" style="13" customWidth="1"/>
    <col min="10502" max="10502" width="17.140625" style="13" customWidth="1"/>
    <col min="10503" max="10503" width="17.7109375" style="13" customWidth="1"/>
    <col min="10504" max="10504" width="19.7109375" style="13" customWidth="1"/>
    <col min="10505" max="10505" width="20.7109375" style="13" customWidth="1"/>
    <col min="10506" max="10506" width="22.42578125" style="13" customWidth="1"/>
    <col min="10507" max="10507" width="21.7109375" style="13" customWidth="1"/>
    <col min="10508" max="10508" width="16" style="13" bestFit="1" customWidth="1"/>
    <col min="10509" max="10509" width="24.7109375" style="13" customWidth="1"/>
    <col min="10510" max="10510" width="13.7109375" style="13" customWidth="1"/>
    <col min="10511" max="10511" width="48.7109375" style="13" customWidth="1"/>
    <col min="10512" max="10514" width="11.5703125" style="13"/>
    <col min="10515" max="10515" width="22" style="13" bestFit="1" customWidth="1"/>
    <col min="10516" max="10752" width="11.5703125" style="13"/>
    <col min="10753" max="10753" width="1.7109375" style="13" customWidth="1"/>
    <col min="10754" max="10754" width="36.42578125" style="13" customWidth="1"/>
    <col min="10755" max="10755" width="34.85546875" style="13" customWidth="1"/>
    <col min="10756" max="10756" width="32.140625" style="13" customWidth="1"/>
    <col min="10757" max="10757" width="26.7109375" style="13" customWidth="1"/>
    <col min="10758" max="10758" width="17.140625" style="13" customWidth="1"/>
    <col min="10759" max="10759" width="17.7109375" style="13" customWidth="1"/>
    <col min="10760" max="10760" width="19.7109375" style="13" customWidth="1"/>
    <col min="10761" max="10761" width="20.7109375" style="13" customWidth="1"/>
    <col min="10762" max="10762" width="22.42578125" style="13" customWidth="1"/>
    <col min="10763" max="10763" width="21.7109375" style="13" customWidth="1"/>
    <col min="10764" max="10764" width="16" style="13" bestFit="1" customWidth="1"/>
    <col min="10765" max="10765" width="24.7109375" style="13" customWidth="1"/>
    <col min="10766" max="10766" width="13.7109375" style="13" customWidth="1"/>
    <col min="10767" max="10767" width="48.7109375" style="13" customWidth="1"/>
    <col min="10768" max="10770" width="11.5703125" style="13"/>
    <col min="10771" max="10771" width="22" style="13" bestFit="1" customWidth="1"/>
    <col min="10772" max="11008" width="11.5703125" style="13"/>
    <col min="11009" max="11009" width="1.7109375" style="13" customWidth="1"/>
    <col min="11010" max="11010" width="36.42578125" style="13" customWidth="1"/>
    <col min="11011" max="11011" width="34.85546875" style="13" customWidth="1"/>
    <col min="11012" max="11012" width="32.140625" style="13" customWidth="1"/>
    <col min="11013" max="11013" width="26.7109375" style="13" customWidth="1"/>
    <col min="11014" max="11014" width="17.140625" style="13" customWidth="1"/>
    <col min="11015" max="11015" width="17.7109375" style="13" customWidth="1"/>
    <col min="11016" max="11016" width="19.7109375" style="13" customWidth="1"/>
    <col min="11017" max="11017" width="20.7109375" style="13" customWidth="1"/>
    <col min="11018" max="11018" width="22.42578125" style="13" customWidth="1"/>
    <col min="11019" max="11019" width="21.7109375" style="13" customWidth="1"/>
    <col min="11020" max="11020" width="16" style="13" bestFit="1" customWidth="1"/>
    <col min="11021" max="11021" width="24.7109375" style="13" customWidth="1"/>
    <col min="11022" max="11022" width="13.7109375" style="13" customWidth="1"/>
    <col min="11023" max="11023" width="48.7109375" style="13" customWidth="1"/>
    <col min="11024" max="11026" width="11.5703125" style="13"/>
    <col min="11027" max="11027" width="22" style="13" bestFit="1" customWidth="1"/>
    <col min="11028" max="11264" width="11.5703125" style="13"/>
    <col min="11265" max="11265" width="1.7109375" style="13" customWidth="1"/>
    <col min="11266" max="11266" width="36.42578125" style="13" customWidth="1"/>
    <col min="11267" max="11267" width="34.85546875" style="13" customWidth="1"/>
    <col min="11268" max="11268" width="32.140625" style="13" customWidth="1"/>
    <col min="11269" max="11269" width="26.7109375" style="13" customWidth="1"/>
    <col min="11270" max="11270" width="17.140625" style="13" customWidth="1"/>
    <col min="11271" max="11271" width="17.7109375" style="13" customWidth="1"/>
    <col min="11272" max="11272" width="19.7109375" style="13" customWidth="1"/>
    <col min="11273" max="11273" width="20.7109375" style="13" customWidth="1"/>
    <col min="11274" max="11274" width="22.42578125" style="13" customWidth="1"/>
    <col min="11275" max="11275" width="21.7109375" style="13" customWidth="1"/>
    <col min="11276" max="11276" width="16" style="13" bestFit="1" customWidth="1"/>
    <col min="11277" max="11277" width="24.7109375" style="13" customWidth="1"/>
    <col min="11278" max="11278" width="13.7109375" style="13" customWidth="1"/>
    <col min="11279" max="11279" width="48.7109375" style="13" customWidth="1"/>
    <col min="11280" max="11282" width="11.5703125" style="13"/>
    <col min="11283" max="11283" width="22" style="13" bestFit="1" customWidth="1"/>
    <col min="11284" max="11520" width="11.5703125" style="13"/>
    <col min="11521" max="11521" width="1.7109375" style="13" customWidth="1"/>
    <col min="11522" max="11522" width="36.42578125" style="13" customWidth="1"/>
    <col min="11523" max="11523" width="34.85546875" style="13" customWidth="1"/>
    <col min="11524" max="11524" width="32.140625" style="13" customWidth="1"/>
    <col min="11525" max="11525" width="26.7109375" style="13" customWidth="1"/>
    <col min="11526" max="11526" width="17.140625" style="13" customWidth="1"/>
    <col min="11527" max="11527" width="17.7109375" style="13" customWidth="1"/>
    <col min="11528" max="11528" width="19.7109375" style="13" customWidth="1"/>
    <col min="11529" max="11529" width="20.7109375" style="13" customWidth="1"/>
    <col min="11530" max="11530" width="22.42578125" style="13" customWidth="1"/>
    <col min="11531" max="11531" width="21.7109375" style="13" customWidth="1"/>
    <col min="11532" max="11532" width="16" style="13" bestFit="1" customWidth="1"/>
    <col min="11533" max="11533" width="24.7109375" style="13" customWidth="1"/>
    <col min="11534" max="11534" width="13.7109375" style="13" customWidth="1"/>
    <col min="11535" max="11535" width="48.7109375" style="13" customWidth="1"/>
    <col min="11536" max="11538" width="11.5703125" style="13"/>
    <col min="11539" max="11539" width="22" style="13" bestFit="1" customWidth="1"/>
    <col min="11540" max="11776" width="11.5703125" style="13"/>
    <col min="11777" max="11777" width="1.7109375" style="13" customWidth="1"/>
    <col min="11778" max="11778" width="36.42578125" style="13" customWidth="1"/>
    <col min="11779" max="11779" width="34.85546875" style="13" customWidth="1"/>
    <col min="11780" max="11780" width="32.140625" style="13" customWidth="1"/>
    <col min="11781" max="11781" width="26.7109375" style="13" customWidth="1"/>
    <col min="11782" max="11782" width="17.140625" style="13" customWidth="1"/>
    <col min="11783" max="11783" width="17.7109375" style="13" customWidth="1"/>
    <col min="11784" max="11784" width="19.7109375" style="13" customWidth="1"/>
    <col min="11785" max="11785" width="20.7109375" style="13" customWidth="1"/>
    <col min="11786" max="11786" width="22.42578125" style="13" customWidth="1"/>
    <col min="11787" max="11787" width="21.7109375" style="13" customWidth="1"/>
    <col min="11788" max="11788" width="16" style="13" bestFit="1" customWidth="1"/>
    <col min="11789" max="11789" width="24.7109375" style="13" customWidth="1"/>
    <col min="11790" max="11790" width="13.7109375" style="13" customWidth="1"/>
    <col min="11791" max="11791" width="48.7109375" style="13" customWidth="1"/>
    <col min="11792" max="11794" width="11.5703125" style="13"/>
    <col min="11795" max="11795" width="22" style="13" bestFit="1" customWidth="1"/>
    <col min="11796" max="12032" width="11.5703125" style="13"/>
    <col min="12033" max="12033" width="1.7109375" style="13" customWidth="1"/>
    <col min="12034" max="12034" width="36.42578125" style="13" customWidth="1"/>
    <col min="12035" max="12035" width="34.85546875" style="13" customWidth="1"/>
    <col min="12036" max="12036" width="32.140625" style="13" customWidth="1"/>
    <col min="12037" max="12037" width="26.7109375" style="13" customWidth="1"/>
    <col min="12038" max="12038" width="17.140625" style="13" customWidth="1"/>
    <col min="12039" max="12039" width="17.7109375" style="13" customWidth="1"/>
    <col min="12040" max="12040" width="19.7109375" style="13" customWidth="1"/>
    <col min="12041" max="12041" width="20.7109375" style="13" customWidth="1"/>
    <col min="12042" max="12042" width="22.42578125" style="13" customWidth="1"/>
    <col min="12043" max="12043" width="21.7109375" style="13" customWidth="1"/>
    <col min="12044" max="12044" width="16" style="13" bestFit="1" customWidth="1"/>
    <col min="12045" max="12045" width="24.7109375" style="13" customWidth="1"/>
    <col min="12046" max="12046" width="13.7109375" style="13" customWidth="1"/>
    <col min="12047" max="12047" width="48.7109375" style="13" customWidth="1"/>
    <col min="12048" max="12050" width="11.5703125" style="13"/>
    <col min="12051" max="12051" width="22" style="13" bestFit="1" customWidth="1"/>
    <col min="12052" max="12288" width="11.5703125" style="13"/>
    <col min="12289" max="12289" width="1.7109375" style="13" customWidth="1"/>
    <col min="12290" max="12290" width="36.42578125" style="13" customWidth="1"/>
    <col min="12291" max="12291" width="34.85546875" style="13" customWidth="1"/>
    <col min="12292" max="12292" width="32.140625" style="13" customWidth="1"/>
    <col min="12293" max="12293" width="26.7109375" style="13" customWidth="1"/>
    <col min="12294" max="12294" width="17.140625" style="13" customWidth="1"/>
    <col min="12295" max="12295" width="17.7109375" style="13" customWidth="1"/>
    <col min="12296" max="12296" width="19.7109375" style="13" customWidth="1"/>
    <col min="12297" max="12297" width="20.7109375" style="13" customWidth="1"/>
    <col min="12298" max="12298" width="22.42578125" style="13" customWidth="1"/>
    <col min="12299" max="12299" width="21.7109375" style="13" customWidth="1"/>
    <col min="12300" max="12300" width="16" style="13" bestFit="1" customWidth="1"/>
    <col min="12301" max="12301" width="24.7109375" style="13" customWidth="1"/>
    <col min="12302" max="12302" width="13.7109375" style="13" customWidth="1"/>
    <col min="12303" max="12303" width="48.7109375" style="13" customWidth="1"/>
    <col min="12304" max="12306" width="11.5703125" style="13"/>
    <col min="12307" max="12307" width="22" style="13" bestFit="1" customWidth="1"/>
    <col min="12308" max="12544" width="11.5703125" style="13"/>
    <col min="12545" max="12545" width="1.7109375" style="13" customWidth="1"/>
    <col min="12546" max="12546" width="36.42578125" style="13" customWidth="1"/>
    <col min="12547" max="12547" width="34.85546875" style="13" customWidth="1"/>
    <col min="12548" max="12548" width="32.140625" style="13" customWidth="1"/>
    <col min="12549" max="12549" width="26.7109375" style="13" customWidth="1"/>
    <col min="12550" max="12550" width="17.140625" style="13" customWidth="1"/>
    <col min="12551" max="12551" width="17.7109375" style="13" customWidth="1"/>
    <col min="12552" max="12552" width="19.7109375" style="13" customWidth="1"/>
    <col min="12553" max="12553" width="20.7109375" style="13" customWidth="1"/>
    <col min="12554" max="12554" width="22.42578125" style="13" customWidth="1"/>
    <col min="12555" max="12555" width="21.7109375" style="13" customWidth="1"/>
    <col min="12556" max="12556" width="16" style="13" bestFit="1" customWidth="1"/>
    <col min="12557" max="12557" width="24.7109375" style="13" customWidth="1"/>
    <col min="12558" max="12558" width="13.7109375" style="13" customWidth="1"/>
    <col min="12559" max="12559" width="48.7109375" style="13" customWidth="1"/>
    <col min="12560" max="12562" width="11.5703125" style="13"/>
    <col min="12563" max="12563" width="22" style="13" bestFit="1" customWidth="1"/>
    <col min="12564" max="12800" width="11.5703125" style="13"/>
    <col min="12801" max="12801" width="1.7109375" style="13" customWidth="1"/>
    <col min="12802" max="12802" width="36.42578125" style="13" customWidth="1"/>
    <col min="12803" max="12803" width="34.85546875" style="13" customWidth="1"/>
    <col min="12804" max="12804" width="32.140625" style="13" customWidth="1"/>
    <col min="12805" max="12805" width="26.7109375" style="13" customWidth="1"/>
    <col min="12806" max="12806" width="17.140625" style="13" customWidth="1"/>
    <col min="12807" max="12807" width="17.7109375" style="13" customWidth="1"/>
    <col min="12808" max="12808" width="19.7109375" style="13" customWidth="1"/>
    <col min="12809" max="12809" width="20.7109375" style="13" customWidth="1"/>
    <col min="12810" max="12810" width="22.42578125" style="13" customWidth="1"/>
    <col min="12811" max="12811" width="21.7109375" style="13" customWidth="1"/>
    <col min="12812" max="12812" width="16" style="13" bestFit="1" customWidth="1"/>
    <col min="12813" max="12813" width="24.7109375" style="13" customWidth="1"/>
    <col min="12814" max="12814" width="13.7109375" style="13" customWidth="1"/>
    <col min="12815" max="12815" width="48.7109375" style="13" customWidth="1"/>
    <col min="12816" max="12818" width="11.5703125" style="13"/>
    <col min="12819" max="12819" width="22" style="13" bestFit="1" customWidth="1"/>
    <col min="12820" max="13056" width="11.5703125" style="13"/>
    <col min="13057" max="13057" width="1.7109375" style="13" customWidth="1"/>
    <col min="13058" max="13058" width="36.42578125" style="13" customWidth="1"/>
    <col min="13059" max="13059" width="34.85546875" style="13" customWidth="1"/>
    <col min="13060" max="13060" width="32.140625" style="13" customWidth="1"/>
    <col min="13061" max="13061" width="26.7109375" style="13" customWidth="1"/>
    <col min="13062" max="13062" width="17.140625" style="13" customWidth="1"/>
    <col min="13063" max="13063" width="17.7109375" style="13" customWidth="1"/>
    <col min="13064" max="13064" width="19.7109375" style="13" customWidth="1"/>
    <col min="13065" max="13065" width="20.7109375" style="13" customWidth="1"/>
    <col min="13066" max="13066" width="22.42578125" style="13" customWidth="1"/>
    <col min="13067" max="13067" width="21.7109375" style="13" customWidth="1"/>
    <col min="13068" max="13068" width="16" style="13" bestFit="1" customWidth="1"/>
    <col min="13069" max="13069" width="24.7109375" style="13" customWidth="1"/>
    <col min="13070" max="13070" width="13.7109375" style="13" customWidth="1"/>
    <col min="13071" max="13071" width="48.7109375" style="13" customWidth="1"/>
    <col min="13072" max="13074" width="11.5703125" style="13"/>
    <col min="13075" max="13075" width="22" style="13" bestFit="1" customWidth="1"/>
    <col min="13076" max="13312" width="11.5703125" style="13"/>
    <col min="13313" max="13313" width="1.7109375" style="13" customWidth="1"/>
    <col min="13314" max="13314" width="36.42578125" style="13" customWidth="1"/>
    <col min="13315" max="13315" width="34.85546875" style="13" customWidth="1"/>
    <col min="13316" max="13316" width="32.140625" style="13" customWidth="1"/>
    <col min="13317" max="13317" width="26.7109375" style="13" customWidth="1"/>
    <col min="13318" max="13318" width="17.140625" style="13" customWidth="1"/>
    <col min="13319" max="13319" width="17.7109375" style="13" customWidth="1"/>
    <col min="13320" max="13320" width="19.7109375" style="13" customWidth="1"/>
    <col min="13321" max="13321" width="20.7109375" style="13" customWidth="1"/>
    <col min="13322" max="13322" width="22.42578125" style="13" customWidth="1"/>
    <col min="13323" max="13323" width="21.7109375" style="13" customWidth="1"/>
    <col min="13324" max="13324" width="16" style="13" bestFit="1" customWidth="1"/>
    <col min="13325" max="13325" width="24.7109375" style="13" customWidth="1"/>
    <col min="13326" max="13326" width="13.7109375" style="13" customWidth="1"/>
    <col min="13327" max="13327" width="48.7109375" style="13" customWidth="1"/>
    <col min="13328" max="13330" width="11.5703125" style="13"/>
    <col min="13331" max="13331" width="22" style="13" bestFit="1" customWidth="1"/>
    <col min="13332" max="13568" width="11.5703125" style="13"/>
    <col min="13569" max="13569" width="1.7109375" style="13" customWidth="1"/>
    <col min="13570" max="13570" width="36.42578125" style="13" customWidth="1"/>
    <col min="13571" max="13571" width="34.85546875" style="13" customWidth="1"/>
    <col min="13572" max="13572" width="32.140625" style="13" customWidth="1"/>
    <col min="13573" max="13573" width="26.7109375" style="13" customWidth="1"/>
    <col min="13574" max="13574" width="17.140625" style="13" customWidth="1"/>
    <col min="13575" max="13575" width="17.7109375" style="13" customWidth="1"/>
    <col min="13576" max="13576" width="19.7109375" style="13" customWidth="1"/>
    <col min="13577" max="13577" width="20.7109375" style="13" customWidth="1"/>
    <col min="13578" max="13578" width="22.42578125" style="13" customWidth="1"/>
    <col min="13579" max="13579" width="21.7109375" style="13" customWidth="1"/>
    <col min="13580" max="13580" width="16" style="13" bestFit="1" customWidth="1"/>
    <col min="13581" max="13581" width="24.7109375" style="13" customWidth="1"/>
    <col min="13582" max="13582" width="13.7109375" style="13" customWidth="1"/>
    <col min="13583" max="13583" width="48.7109375" style="13" customWidth="1"/>
    <col min="13584" max="13586" width="11.5703125" style="13"/>
    <col min="13587" max="13587" width="22" style="13" bestFit="1" customWidth="1"/>
    <col min="13588" max="13824" width="11.5703125" style="13"/>
    <col min="13825" max="13825" width="1.7109375" style="13" customWidth="1"/>
    <col min="13826" max="13826" width="36.42578125" style="13" customWidth="1"/>
    <col min="13827" max="13827" width="34.85546875" style="13" customWidth="1"/>
    <col min="13828" max="13828" width="32.140625" style="13" customWidth="1"/>
    <col min="13829" max="13829" width="26.7109375" style="13" customWidth="1"/>
    <col min="13830" max="13830" width="17.140625" style="13" customWidth="1"/>
    <col min="13831" max="13831" width="17.7109375" style="13" customWidth="1"/>
    <col min="13832" max="13832" width="19.7109375" style="13" customWidth="1"/>
    <col min="13833" max="13833" width="20.7109375" style="13" customWidth="1"/>
    <col min="13834" max="13834" width="22.42578125" style="13" customWidth="1"/>
    <col min="13835" max="13835" width="21.7109375" style="13" customWidth="1"/>
    <col min="13836" max="13836" width="16" style="13" bestFit="1" customWidth="1"/>
    <col min="13837" max="13837" width="24.7109375" style="13" customWidth="1"/>
    <col min="13838" max="13838" width="13.7109375" style="13" customWidth="1"/>
    <col min="13839" max="13839" width="48.7109375" style="13" customWidth="1"/>
    <col min="13840" max="13842" width="11.5703125" style="13"/>
    <col min="13843" max="13843" width="22" style="13" bestFit="1" customWidth="1"/>
    <col min="13844" max="14080" width="11.5703125" style="13"/>
    <col min="14081" max="14081" width="1.7109375" style="13" customWidth="1"/>
    <col min="14082" max="14082" width="36.42578125" style="13" customWidth="1"/>
    <col min="14083" max="14083" width="34.85546875" style="13" customWidth="1"/>
    <col min="14084" max="14084" width="32.140625" style="13" customWidth="1"/>
    <col min="14085" max="14085" width="26.7109375" style="13" customWidth="1"/>
    <col min="14086" max="14086" width="17.140625" style="13" customWidth="1"/>
    <col min="14087" max="14087" width="17.7109375" style="13" customWidth="1"/>
    <col min="14088" max="14088" width="19.7109375" style="13" customWidth="1"/>
    <col min="14089" max="14089" width="20.7109375" style="13" customWidth="1"/>
    <col min="14090" max="14090" width="22.42578125" style="13" customWidth="1"/>
    <col min="14091" max="14091" width="21.7109375" style="13" customWidth="1"/>
    <col min="14092" max="14092" width="16" style="13" bestFit="1" customWidth="1"/>
    <col min="14093" max="14093" width="24.7109375" style="13" customWidth="1"/>
    <col min="14094" max="14094" width="13.7109375" style="13" customWidth="1"/>
    <col min="14095" max="14095" width="48.7109375" style="13" customWidth="1"/>
    <col min="14096" max="14098" width="11.5703125" style="13"/>
    <col min="14099" max="14099" width="22" style="13" bestFit="1" customWidth="1"/>
    <col min="14100" max="14336" width="11.5703125" style="13"/>
    <col min="14337" max="14337" width="1.7109375" style="13" customWidth="1"/>
    <col min="14338" max="14338" width="36.42578125" style="13" customWidth="1"/>
    <col min="14339" max="14339" width="34.85546875" style="13" customWidth="1"/>
    <col min="14340" max="14340" width="32.140625" style="13" customWidth="1"/>
    <col min="14341" max="14341" width="26.7109375" style="13" customWidth="1"/>
    <col min="14342" max="14342" width="17.140625" style="13" customWidth="1"/>
    <col min="14343" max="14343" width="17.7109375" style="13" customWidth="1"/>
    <col min="14344" max="14344" width="19.7109375" style="13" customWidth="1"/>
    <col min="14345" max="14345" width="20.7109375" style="13" customWidth="1"/>
    <col min="14346" max="14346" width="22.42578125" style="13" customWidth="1"/>
    <col min="14347" max="14347" width="21.7109375" style="13" customWidth="1"/>
    <col min="14348" max="14348" width="16" style="13" bestFit="1" customWidth="1"/>
    <col min="14349" max="14349" width="24.7109375" style="13" customWidth="1"/>
    <col min="14350" max="14350" width="13.7109375" style="13" customWidth="1"/>
    <col min="14351" max="14351" width="48.7109375" style="13" customWidth="1"/>
    <col min="14352" max="14354" width="11.5703125" style="13"/>
    <col min="14355" max="14355" width="22" style="13" bestFit="1" customWidth="1"/>
    <col min="14356" max="14592" width="11.5703125" style="13"/>
    <col min="14593" max="14593" width="1.7109375" style="13" customWidth="1"/>
    <col min="14594" max="14594" width="36.42578125" style="13" customWidth="1"/>
    <col min="14595" max="14595" width="34.85546875" style="13" customWidth="1"/>
    <col min="14596" max="14596" width="32.140625" style="13" customWidth="1"/>
    <col min="14597" max="14597" width="26.7109375" style="13" customWidth="1"/>
    <col min="14598" max="14598" width="17.140625" style="13" customWidth="1"/>
    <col min="14599" max="14599" width="17.7109375" style="13" customWidth="1"/>
    <col min="14600" max="14600" width="19.7109375" style="13" customWidth="1"/>
    <col min="14601" max="14601" width="20.7109375" style="13" customWidth="1"/>
    <col min="14602" max="14602" width="22.42578125" style="13" customWidth="1"/>
    <col min="14603" max="14603" width="21.7109375" style="13" customWidth="1"/>
    <col min="14604" max="14604" width="16" style="13" bestFit="1" customWidth="1"/>
    <col min="14605" max="14605" width="24.7109375" style="13" customWidth="1"/>
    <col min="14606" max="14606" width="13.7109375" style="13" customWidth="1"/>
    <col min="14607" max="14607" width="48.7109375" style="13" customWidth="1"/>
    <col min="14608" max="14610" width="11.5703125" style="13"/>
    <col min="14611" max="14611" width="22" style="13" bestFit="1" customWidth="1"/>
    <col min="14612" max="14848" width="11.5703125" style="13"/>
    <col min="14849" max="14849" width="1.7109375" style="13" customWidth="1"/>
    <col min="14850" max="14850" width="36.42578125" style="13" customWidth="1"/>
    <col min="14851" max="14851" width="34.85546875" style="13" customWidth="1"/>
    <col min="14852" max="14852" width="32.140625" style="13" customWidth="1"/>
    <col min="14853" max="14853" width="26.7109375" style="13" customWidth="1"/>
    <col min="14854" max="14854" width="17.140625" style="13" customWidth="1"/>
    <col min="14855" max="14855" width="17.7109375" style="13" customWidth="1"/>
    <col min="14856" max="14856" width="19.7109375" style="13" customWidth="1"/>
    <col min="14857" max="14857" width="20.7109375" style="13" customWidth="1"/>
    <col min="14858" max="14858" width="22.42578125" style="13" customWidth="1"/>
    <col min="14859" max="14859" width="21.7109375" style="13" customWidth="1"/>
    <col min="14860" max="14860" width="16" style="13" bestFit="1" customWidth="1"/>
    <col min="14861" max="14861" width="24.7109375" style="13" customWidth="1"/>
    <col min="14862" max="14862" width="13.7109375" style="13" customWidth="1"/>
    <col min="14863" max="14863" width="48.7109375" style="13" customWidth="1"/>
    <col min="14864" max="14866" width="11.5703125" style="13"/>
    <col min="14867" max="14867" width="22" style="13" bestFit="1" customWidth="1"/>
    <col min="14868" max="15104" width="11.5703125" style="13"/>
    <col min="15105" max="15105" width="1.7109375" style="13" customWidth="1"/>
    <col min="15106" max="15106" width="36.42578125" style="13" customWidth="1"/>
    <col min="15107" max="15107" width="34.85546875" style="13" customWidth="1"/>
    <col min="15108" max="15108" width="32.140625" style="13" customWidth="1"/>
    <col min="15109" max="15109" width="26.7109375" style="13" customWidth="1"/>
    <col min="15110" max="15110" width="17.140625" style="13" customWidth="1"/>
    <col min="15111" max="15111" width="17.7109375" style="13" customWidth="1"/>
    <col min="15112" max="15112" width="19.7109375" style="13" customWidth="1"/>
    <col min="15113" max="15113" width="20.7109375" style="13" customWidth="1"/>
    <col min="15114" max="15114" width="22.42578125" style="13" customWidth="1"/>
    <col min="15115" max="15115" width="21.7109375" style="13" customWidth="1"/>
    <col min="15116" max="15116" width="16" style="13" bestFit="1" customWidth="1"/>
    <col min="15117" max="15117" width="24.7109375" style="13" customWidth="1"/>
    <col min="15118" max="15118" width="13.7109375" style="13" customWidth="1"/>
    <col min="15119" max="15119" width="48.7109375" style="13" customWidth="1"/>
    <col min="15120" max="15122" width="11.5703125" style="13"/>
    <col min="15123" max="15123" width="22" style="13" bestFit="1" customWidth="1"/>
    <col min="15124" max="15360" width="11.5703125" style="13"/>
    <col min="15361" max="15361" width="1.7109375" style="13" customWidth="1"/>
    <col min="15362" max="15362" width="36.42578125" style="13" customWidth="1"/>
    <col min="15363" max="15363" width="34.85546875" style="13" customWidth="1"/>
    <col min="15364" max="15364" width="32.140625" style="13" customWidth="1"/>
    <col min="15365" max="15365" width="26.7109375" style="13" customWidth="1"/>
    <col min="15366" max="15366" width="17.140625" style="13" customWidth="1"/>
    <col min="15367" max="15367" width="17.7109375" style="13" customWidth="1"/>
    <col min="15368" max="15368" width="19.7109375" style="13" customWidth="1"/>
    <col min="15369" max="15369" width="20.7109375" style="13" customWidth="1"/>
    <col min="15370" max="15370" width="22.42578125" style="13" customWidth="1"/>
    <col min="15371" max="15371" width="21.7109375" style="13" customWidth="1"/>
    <col min="15372" max="15372" width="16" style="13" bestFit="1" customWidth="1"/>
    <col min="15373" max="15373" width="24.7109375" style="13" customWidth="1"/>
    <col min="15374" max="15374" width="13.7109375" style="13" customWidth="1"/>
    <col min="15375" max="15375" width="48.7109375" style="13" customWidth="1"/>
    <col min="15376" max="15378" width="11.5703125" style="13"/>
    <col min="15379" max="15379" width="22" style="13" bestFit="1" customWidth="1"/>
    <col min="15380" max="15616" width="11.5703125" style="13"/>
    <col min="15617" max="15617" width="1.7109375" style="13" customWidth="1"/>
    <col min="15618" max="15618" width="36.42578125" style="13" customWidth="1"/>
    <col min="15619" max="15619" width="34.85546875" style="13" customWidth="1"/>
    <col min="15620" max="15620" width="32.140625" style="13" customWidth="1"/>
    <col min="15621" max="15621" width="26.7109375" style="13" customWidth="1"/>
    <col min="15622" max="15622" width="17.140625" style="13" customWidth="1"/>
    <col min="15623" max="15623" width="17.7109375" style="13" customWidth="1"/>
    <col min="15624" max="15624" width="19.7109375" style="13" customWidth="1"/>
    <col min="15625" max="15625" width="20.7109375" style="13" customWidth="1"/>
    <col min="15626" max="15626" width="22.42578125" style="13" customWidth="1"/>
    <col min="15627" max="15627" width="21.7109375" style="13" customWidth="1"/>
    <col min="15628" max="15628" width="16" style="13" bestFit="1" customWidth="1"/>
    <col min="15629" max="15629" width="24.7109375" style="13" customWidth="1"/>
    <col min="15630" max="15630" width="13.7109375" style="13" customWidth="1"/>
    <col min="15631" max="15631" width="48.7109375" style="13" customWidth="1"/>
    <col min="15632" max="15634" width="11.5703125" style="13"/>
    <col min="15635" max="15635" width="22" style="13" bestFit="1" customWidth="1"/>
    <col min="15636" max="15872" width="11.5703125" style="13"/>
    <col min="15873" max="15873" width="1.7109375" style="13" customWidth="1"/>
    <col min="15874" max="15874" width="36.42578125" style="13" customWidth="1"/>
    <col min="15875" max="15875" width="34.85546875" style="13" customWidth="1"/>
    <col min="15876" max="15876" width="32.140625" style="13" customWidth="1"/>
    <col min="15877" max="15877" width="26.7109375" style="13" customWidth="1"/>
    <col min="15878" max="15878" width="17.140625" style="13" customWidth="1"/>
    <col min="15879" max="15879" width="17.7109375" style="13" customWidth="1"/>
    <col min="15880" max="15880" width="19.7109375" style="13" customWidth="1"/>
    <col min="15881" max="15881" width="20.7109375" style="13" customWidth="1"/>
    <col min="15882" max="15882" width="22.42578125" style="13" customWidth="1"/>
    <col min="15883" max="15883" width="21.7109375" style="13" customWidth="1"/>
    <col min="15884" max="15884" width="16" style="13" bestFit="1" customWidth="1"/>
    <col min="15885" max="15885" width="24.7109375" style="13" customWidth="1"/>
    <col min="15886" max="15886" width="13.7109375" style="13" customWidth="1"/>
    <col min="15887" max="15887" width="48.7109375" style="13" customWidth="1"/>
    <col min="15888" max="15890" width="11.5703125" style="13"/>
    <col min="15891" max="15891" width="22" style="13" bestFit="1" customWidth="1"/>
    <col min="15892" max="16128" width="11.5703125" style="13"/>
    <col min="16129" max="16129" width="1.7109375" style="13" customWidth="1"/>
    <col min="16130" max="16130" width="36.42578125" style="13" customWidth="1"/>
    <col min="16131" max="16131" width="34.85546875" style="13" customWidth="1"/>
    <col min="16132" max="16132" width="32.140625" style="13" customWidth="1"/>
    <col min="16133" max="16133" width="26.7109375" style="13" customWidth="1"/>
    <col min="16134" max="16134" width="17.140625" style="13" customWidth="1"/>
    <col min="16135" max="16135" width="17.7109375" style="13" customWidth="1"/>
    <col min="16136" max="16136" width="19.7109375" style="13" customWidth="1"/>
    <col min="16137" max="16137" width="20.7109375" style="13" customWidth="1"/>
    <col min="16138" max="16138" width="22.42578125" style="13" customWidth="1"/>
    <col min="16139" max="16139" width="21.7109375" style="13" customWidth="1"/>
    <col min="16140" max="16140" width="16" style="13" bestFit="1" customWidth="1"/>
    <col min="16141" max="16141" width="24.7109375" style="13" customWidth="1"/>
    <col min="16142" max="16142" width="13.7109375" style="13" customWidth="1"/>
    <col min="16143" max="16143" width="48.7109375" style="13" customWidth="1"/>
    <col min="16144" max="16146" width="11.5703125" style="13"/>
    <col min="16147" max="16147" width="22" style="13" bestFit="1" customWidth="1"/>
    <col min="16148" max="16384" width="11.5703125" style="13"/>
  </cols>
  <sheetData>
    <row r="2" spans="2:15" s="1" customFormat="1" ht="66.75" customHeight="1">
      <c r="B2" s="971" t="s">
        <v>62</v>
      </c>
      <c r="C2" s="972"/>
      <c r="D2" s="972"/>
      <c r="E2" s="972"/>
      <c r="F2" s="972"/>
      <c r="G2" s="972"/>
      <c r="H2" s="972"/>
      <c r="I2" s="972"/>
      <c r="J2" s="972"/>
      <c r="K2" s="972"/>
      <c r="L2" s="972"/>
      <c r="M2" s="972"/>
      <c r="N2" s="972"/>
      <c r="O2" s="972"/>
    </row>
    <row r="3" spans="2:15" s="2" customFormat="1" ht="13.5" thickBot="1">
      <c r="E3" s="23"/>
      <c r="F3" s="24"/>
      <c r="G3" s="24"/>
      <c r="K3" s="24"/>
      <c r="L3" s="24"/>
      <c r="O3" s="578"/>
    </row>
    <row r="4" spans="2:15" s="2" customFormat="1" ht="54.6" customHeight="1" thickBot="1">
      <c r="B4" s="1077" t="s">
        <v>1</v>
      </c>
      <c r="C4" s="1079" t="s">
        <v>1329</v>
      </c>
      <c r="D4" s="1081" t="s">
        <v>3</v>
      </c>
      <c r="E4" s="1082" t="s">
        <v>1330</v>
      </c>
      <c r="F4" s="1084" t="s">
        <v>5</v>
      </c>
      <c r="G4" s="1086" t="s">
        <v>6</v>
      </c>
      <c r="H4" s="1088" t="s">
        <v>7</v>
      </c>
      <c r="I4" s="1088"/>
      <c r="J4" s="1089"/>
      <c r="K4" s="1092" t="s">
        <v>1186</v>
      </c>
      <c r="L4" s="1093"/>
      <c r="M4" s="1093"/>
      <c r="N4" s="1093"/>
      <c r="O4" s="1094"/>
    </row>
    <row r="5" spans="2:15" s="2" customFormat="1" ht="40.15" customHeight="1" thickBot="1">
      <c r="B5" s="1077"/>
      <c r="C5" s="1080"/>
      <c r="D5" s="1081"/>
      <c r="E5" s="1082"/>
      <c r="F5" s="1085"/>
      <c r="G5" s="1087"/>
      <c r="H5" s="1090"/>
      <c r="I5" s="1090"/>
      <c r="J5" s="1091"/>
      <c r="K5" s="1095"/>
      <c r="L5" s="1096"/>
      <c r="M5" s="1096"/>
      <c r="N5" s="1096"/>
      <c r="O5" s="1097"/>
    </row>
    <row r="6" spans="2:15" s="2" customFormat="1" ht="49.5" customHeight="1" thickBot="1">
      <c r="B6" s="1078"/>
      <c r="C6" s="1080"/>
      <c r="D6" s="1079"/>
      <c r="E6" s="1083"/>
      <c r="F6" s="726" t="s">
        <v>8</v>
      </c>
      <c r="G6" s="727" t="s">
        <v>8</v>
      </c>
      <c r="H6" s="727" t="s">
        <v>9</v>
      </c>
      <c r="I6" s="728" t="s">
        <v>10</v>
      </c>
      <c r="J6" s="729" t="s">
        <v>11</v>
      </c>
      <c r="K6" s="730" t="s">
        <v>1331</v>
      </c>
      <c r="L6" s="731" t="s">
        <v>426</v>
      </c>
      <c r="M6" s="731" t="s">
        <v>422</v>
      </c>
      <c r="N6" s="731" t="s">
        <v>423</v>
      </c>
      <c r="O6" s="732" t="s">
        <v>422</v>
      </c>
    </row>
    <row r="7" spans="2:15" ht="62.45" customHeight="1">
      <c r="B7" s="1098" t="s">
        <v>63</v>
      </c>
      <c r="C7" s="733"/>
      <c r="D7" s="734" t="s">
        <v>74</v>
      </c>
      <c r="E7" s="30">
        <v>31901655389</v>
      </c>
      <c r="F7" s="31"/>
      <c r="G7" s="31" t="s">
        <v>16</v>
      </c>
      <c r="H7" s="1101" t="s">
        <v>66</v>
      </c>
      <c r="I7" s="735">
        <v>41974</v>
      </c>
      <c r="J7" s="736">
        <v>42705</v>
      </c>
      <c r="K7" s="737">
        <v>0.68700000000000006</v>
      </c>
      <c r="L7" s="31" t="s">
        <v>435</v>
      </c>
      <c r="M7" s="1104" t="s">
        <v>1332</v>
      </c>
      <c r="N7" s="31" t="s">
        <v>435</v>
      </c>
      <c r="O7" s="1176"/>
    </row>
    <row r="8" spans="2:15" ht="62.45" customHeight="1" thickBot="1">
      <c r="B8" s="1099"/>
      <c r="C8" s="286"/>
      <c r="D8" s="58" t="s">
        <v>77</v>
      </c>
      <c r="E8" s="48">
        <v>76754311418</v>
      </c>
      <c r="F8" s="49" t="s">
        <v>16</v>
      </c>
      <c r="G8" s="49" t="s">
        <v>16</v>
      </c>
      <c r="H8" s="1102"/>
      <c r="I8" s="1107" t="s">
        <v>1333</v>
      </c>
      <c r="J8" s="1108"/>
      <c r="K8" s="739">
        <v>0.29499999999999998</v>
      </c>
      <c r="L8" s="49" t="s">
        <v>435</v>
      </c>
      <c r="M8" s="1105"/>
      <c r="N8" s="49" t="s">
        <v>435</v>
      </c>
      <c r="O8" s="1177" t="s">
        <v>1334</v>
      </c>
    </row>
    <row r="9" spans="2:15" ht="62.45" customHeight="1" thickBot="1">
      <c r="B9" s="1099"/>
      <c r="C9" s="286"/>
      <c r="D9" s="58" t="s">
        <v>83</v>
      </c>
      <c r="E9" s="741">
        <v>45423275282</v>
      </c>
      <c r="F9" s="49"/>
      <c r="G9" s="49" t="s">
        <v>16</v>
      </c>
      <c r="H9" s="1102"/>
      <c r="I9" s="735">
        <v>42339</v>
      </c>
      <c r="J9" s="742" t="s">
        <v>1335</v>
      </c>
      <c r="K9" s="743">
        <v>1</v>
      </c>
      <c r="L9" s="49" t="s">
        <v>435</v>
      </c>
      <c r="M9" s="1105"/>
      <c r="N9" s="49" t="s">
        <v>435</v>
      </c>
      <c r="O9" s="1177" t="s">
        <v>1336</v>
      </c>
    </row>
    <row r="10" spans="2:15" ht="62.45" customHeight="1">
      <c r="B10" s="1099"/>
      <c r="C10" s="286"/>
      <c r="D10" s="58" t="s">
        <v>76</v>
      </c>
      <c r="E10" s="741">
        <v>58972564594</v>
      </c>
      <c r="F10" s="49"/>
      <c r="G10" s="49" t="s">
        <v>16</v>
      </c>
      <c r="H10" s="1102"/>
      <c r="I10" s="744">
        <v>41974</v>
      </c>
      <c r="J10" s="745">
        <v>42887</v>
      </c>
      <c r="K10" s="743">
        <v>0.67400000000000004</v>
      </c>
      <c r="L10" s="49" t="s">
        <v>435</v>
      </c>
      <c r="M10" s="1105"/>
      <c r="N10" s="49" t="s">
        <v>435</v>
      </c>
      <c r="O10" s="1177"/>
    </row>
    <row r="11" spans="2:15" ht="62.45" customHeight="1">
      <c r="B11" s="1099"/>
      <c r="C11" s="286"/>
      <c r="D11" s="58" t="s">
        <v>67</v>
      </c>
      <c r="E11" s="741">
        <v>59726660492</v>
      </c>
      <c r="F11" s="49"/>
      <c r="G11" s="49" t="s">
        <v>16</v>
      </c>
      <c r="H11" s="1102"/>
      <c r="I11" s="746">
        <v>42186</v>
      </c>
      <c r="J11" s="745">
        <v>42892</v>
      </c>
      <c r="K11" s="743">
        <v>0.51400000000000001</v>
      </c>
      <c r="L11" s="49" t="s">
        <v>435</v>
      </c>
      <c r="M11" s="1105"/>
      <c r="N11" s="49" t="s">
        <v>435</v>
      </c>
      <c r="O11" s="1177"/>
    </row>
    <row r="12" spans="2:15" ht="62.45" customHeight="1">
      <c r="B12" s="1099"/>
      <c r="C12" s="286"/>
      <c r="D12" s="58" t="s">
        <v>65</v>
      </c>
      <c r="E12" s="741">
        <v>46780228435</v>
      </c>
      <c r="F12" s="49"/>
      <c r="G12" s="49" t="s">
        <v>16</v>
      </c>
      <c r="H12" s="1102"/>
      <c r="I12" s="746">
        <v>41974</v>
      </c>
      <c r="J12" s="745">
        <v>42675</v>
      </c>
      <c r="K12" s="743">
        <v>0.31</v>
      </c>
      <c r="L12" s="49" t="s">
        <v>435</v>
      </c>
      <c r="M12" s="1105"/>
      <c r="N12" s="49" t="s">
        <v>435</v>
      </c>
      <c r="O12" s="1177"/>
    </row>
    <row r="13" spans="2:15" ht="62.45" customHeight="1">
      <c r="B13" s="1099"/>
      <c r="C13" s="286"/>
      <c r="D13" s="58" t="s">
        <v>69</v>
      </c>
      <c r="E13" s="741">
        <v>151482956170</v>
      </c>
      <c r="F13" s="49" t="s">
        <v>16</v>
      </c>
      <c r="G13" s="49" t="s">
        <v>16</v>
      </c>
      <c r="H13" s="1102"/>
      <c r="I13" s="746">
        <v>42005</v>
      </c>
      <c r="J13" s="745">
        <v>43252</v>
      </c>
      <c r="K13" s="743">
        <v>0.47299999999999998</v>
      </c>
      <c r="L13" s="49" t="s">
        <v>435</v>
      </c>
      <c r="M13" s="1105"/>
      <c r="N13" s="49" t="s">
        <v>435</v>
      </c>
      <c r="O13" s="1177" t="s">
        <v>1334</v>
      </c>
    </row>
    <row r="14" spans="2:15" ht="62.45" customHeight="1">
      <c r="B14" s="1099"/>
      <c r="C14" s="286"/>
      <c r="D14" s="58" t="s">
        <v>70</v>
      </c>
      <c r="E14" s="741">
        <v>25483318865</v>
      </c>
      <c r="F14" s="49"/>
      <c r="G14" s="49" t="s">
        <v>16</v>
      </c>
      <c r="H14" s="1102"/>
      <c r="I14" s="746">
        <v>41974</v>
      </c>
      <c r="J14" s="745">
        <v>42675</v>
      </c>
      <c r="K14" s="743">
        <v>0.437</v>
      </c>
      <c r="L14" s="49" t="s">
        <v>435</v>
      </c>
      <c r="M14" s="1105"/>
      <c r="N14" s="49" t="s">
        <v>435</v>
      </c>
      <c r="O14" s="1177"/>
    </row>
    <row r="15" spans="2:15" ht="62.45" customHeight="1">
      <c r="B15" s="1099"/>
      <c r="C15" s="286"/>
      <c r="D15" s="58" t="s">
        <v>75</v>
      </c>
      <c r="E15" s="741">
        <v>71237790408</v>
      </c>
      <c r="F15" s="49" t="s">
        <v>16</v>
      </c>
      <c r="G15" s="49" t="s">
        <v>16</v>
      </c>
      <c r="H15" s="1102"/>
      <c r="I15" s="746">
        <v>42005</v>
      </c>
      <c r="J15" s="745">
        <v>42887</v>
      </c>
      <c r="K15" s="743">
        <v>0.34</v>
      </c>
      <c r="L15" s="49" t="s">
        <v>435</v>
      </c>
      <c r="M15" s="1105"/>
      <c r="N15" s="49" t="s">
        <v>435</v>
      </c>
      <c r="O15" s="1177" t="s">
        <v>1334</v>
      </c>
    </row>
    <row r="16" spans="2:15" ht="62.45" customHeight="1">
      <c r="B16" s="1099"/>
      <c r="C16" s="286"/>
      <c r="D16" s="60" t="s">
        <v>73</v>
      </c>
      <c r="E16" s="747">
        <v>32531841725</v>
      </c>
      <c r="F16" s="54"/>
      <c r="G16" s="54" t="s">
        <v>16</v>
      </c>
      <c r="H16" s="1103"/>
      <c r="I16" s="748">
        <v>42005</v>
      </c>
      <c r="J16" s="745">
        <v>42614</v>
      </c>
      <c r="K16" s="749">
        <v>0.41799999999999998</v>
      </c>
      <c r="L16" s="54" t="s">
        <v>435</v>
      </c>
      <c r="M16" s="1106"/>
      <c r="N16" s="54" t="s">
        <v>435</v>
      </c>
      <c r="O16" s="1178"/>
    </row>
    <row r="17" spans="2:19" ht="62.45" customHeight="1">
      <c r="B17" s="1099"/>
      <c r="C17" s="286" t="s">
        <v>1337</v>
      </c>
      <c r="D17" s="62" t="s">
        <v>1338</v>
      </c>
      <c r="E17" s="59">
        <v>290000000</v>
      </c>
      <c r="F17" s="40"/>
      <c r="G17" s="40" t="s">
        <v>167</v>
      </c>
      <c r="H17" s="1109" t="s">
        <v>1339</v>
      </c>
      <c r="I17" s="751">
        <v>41974</v>
      </c>
      <c r="J17" s="752">
        <v>42705</v>
      </c>
      <c r="K17" s="753">
        <v>0.8</v>
      </c>
      <c r="L17" s="40" t="s">
        <v>435</v>
      </c>
      <c r="M17" s="38" t="s">
        <v>1340</v>
      </c>
      <c r="N17" s="40" t="s">
        <v>435</v>
      </c>
      <c r="O17" s="1178"/>
    </row>
    <row r="18" spans="2:19" ht="62.45" customHeight="1">
      <c r="B18" s="1099"/>
      <c r="C18" s="286" t="s">
        <v>1341</v>
      </c>
      <c r="D18" s="755" t="s">
        <v>1342</v>
      </c>
      <c r="E18" s="59">
        <v>60000000</v>
      </c>
      <c r="F18" s="40"/>
      <c r="G18" s="40" t="s">
        <v>167</v>
      </c>
      <c r="H18" s="1110"/>
      <c r="I18" s="746">
        <v>42005</v>
      </c>
      <c r="J18" s="745">
        <v>42705</v>
      </c>
      <c r="K18" s="743">
        <v>0.8</v>
      </c>
      <c r="L18" s="49" t="s">
        <v>435</v>
      </c>
      <c r="M18" s="286" t="s">
        <v>1343</v>
      </c>
      <c r="N18" s="49" t="s">
        <v>435</v>
      </c>
      <c r="O18" s="1178"/>
      <c r="S18" s="756"/>
    </row>
    <row r="19" spans="2:19" ht="62.45" customHeight="1" thickBot="1">
      <c r="B19" s="1099"/>
      <c r="C19" s="286" t="s">
        <v>1341</v>
      </c>
      <c r="D19" s="755" t="s">
        <v>1344</v>
      </c>
      <c r="E19" s="59">
        <v>100000000</v>
      </c>
      <c r="F19" s="40"/>
      <c r="G19" s="40" t="s">
        <v>167</v>
      </c>
      <c r="H19" s="1110"/>
      <c r="I19" s="746">
        <v>41974</v>
      </c>
      <c r="J19" s="745">
        <v>42675</v>
      </c>
      <c r="K19" s="743">
        <v>0.7</v>
      </c>
      <c r="L19" s="49" t="s">
        <v>435</v>
      </c>
      <c r="M19" s="286" t="s">
        <v>1343</v>
      </c>
      <c r="N19" s="49" t="s">
        <v>435</v>
      </c>
      <c r="O19" s="1178"/>
    </row>
    <row r="20" spans="2:19" ht="62.45" customHeight="1">
      <c r="B20" s="1099"/>
      <c r="C20" s="286" t="s">
        <v>1341</v>
      </c>
      <c r="D20" s="755" t="s">
        <v>1345</v>
      </c>
      <c r="E20" s="59">
        <v>200000000</v>
      </c>
      <c r="F20" s="40"/>
      <c r="G20" s="40" t="s">
        <v>167</v>
      </c>
      <c r="H20" s="1110"/>
      <c r="I20" s="735">
        <v>42339</v>
      </c>
      <c r="J20" s="742" t="s">
        <v>1335</v>
      </c>
      <c r="K20" s="743">
        <v>0.6</v>
      </c>
      <c r="L20" s="49" t="s">
        <v>435</v>
      </c>
      <c r="M20" s="286" t="s">
        <v>1343</v>
      </c>
      <c r="N20" s="49" t="s">
        <v>435</v>
      </c>
      <c r="O20" s="1178"/>
    </row>
    <row r="21" spans="2:19" ht="62.45" customHeight="1">
      <c r="B21" s="1099"/>
      <c r="C21" s="286"/>
      <c r="D21" s="1179" t="s">
        <v>1346</v>
      </c>
      <c r="E21" s="59">
        <v>34000000</v>
      </c>
      <c r="F21" s="40"/>
      <c r="G21" s="40" t="s">
        <v>167</v>
      </c>
      <c r="H21" s="1110"/>
      <c r="I21" s="746">
        <v>42005</v>
      </c>
      <c r="J21" s="745">
        <v>42583</v>
      </c>
      <c r="K21" s="743">
        <v>0.6</v>
      </c>
      <c r="L21" s="49" t="s">
        <v>435</v>
      </c>
      <c r="M21" s="286" t="s">
        <v>1343</v>
      </c>
      <c r="N21" s="49" t="s">
        <v>435</v>
      </c>
      <c r="O21" s="1178"/>
    </row>
    <row r="22" spans="2:19" ht="62.45" customHeight="1">
      <c r="B22" s="1099"/>
      <c r="C22" s="286"/>
      <c r="D22" s="755" t="s">
        <v>1347</v>
      </c>
      <c r="E22" s="59">
        <v>2636000000</v>
      </c>
      <c r="F22" s="40" t="s">
        <v>16</v>
      </c>
      <c r="G22" s="40" t="s">
        <v>167</v>
      </c>
      <c r="H22" s="1110"/>
      <c r="I22" s="746">
        <v>42036</v>
      </c>
      <c r="J22" s="745">
        <v>42644</v>
      </c>
      <c r="K22" s="743">
        <v>0.4</v>
      </c>
      <c r="L22" s="49" t="s">
        <v>435</v>
      </c>
      <c r="M22" s="286" t="s">
        <v>1343</v>
      </c>
      <c r="N22" s="49" t="s">
        <v>435</v>
      </c>
      <c r="O22" s="1178" t="s">
        <v>1348</v>
      </c>
    </row>
    <row r="23" spans="2:19" ht="62.45" customHeight="1" thickBot="1">
      <c r="B23" s="1100"/>
      <c r="C23" s="757" t="s">
        <v>1341</v>
      </c>
      <c r="D23" s="758" t="s">
        <v>1349</v>
      </c>
      <c r="E23" s="759">
        <v>201889911</v>
      </c>
      <c r="F23" s="760"/>
      <c r="G23" s="760" t="s">
        <v>167</v>
      </c>
      <c r="H23" s="1111"/>
      <c r="I23" s="761">
        <v>42309</v>
      </c>
      <c r="J23" s="762">
        <v>42430</v>
      </c>
      <c r="K23" s="763">
        <v>0.3</v>
      </c>
      <c r="L23" s="764" t="s">
        <v>435</v>
      </c>
      <c r="M23" s="757" t="s">
        <v>1343</v>
      </c>
      <c r="N23" s="764" t="s">
        <v>435</v>
      </c>
      <c r="O23" s="1178"/>
    </row>
    <row r="24" spans="2:19" ht="62.45" customHeight="1" thickBot="1">
      <c r="B24" s="1098" t="s">
        <v>84</v>
      </c>
      <c r="C24" s="766" t="s">
        <v>85</v>
      </c>
      <c r="D24" s="734" t="s">
        <v>86</v>
      </c>
      <c r="E24" s="767">
        <v>52960138565</v>
      </c>
      <c r="F24" s="31"/>
      <c r="G24" s="31" t="s">
        <v>52</v>
      </c>
      <c r="H24" s="1124" t="s">
        <v>1350</v>
      </c>
      <c r="I24" s="1126" t="s">
        <v>793</v>
      </c>
      <c r="J24" s="736">
        <v>42644</v>
      </c>
      <c r="K24" s="768">
        <v>0.57099999999999995</v>
      </c>
      <c r="L24" s="1117" t="s">
        <v>435</v>
      </c>
      <c r="M24" s="1126" t="s">
        <v>718</v>
      </c>
      <c r="N24" s="1117" t="s">
        <v>435</v>
      </c>
      <c r="O24" s="1119" t="s">
        <v>1351</v>
      </c>
    </row>
    <row r="25" spans="2:19" ht="62.45" customHeight="1" thickBot="1">
      <c r="B25" s="1100"/>
      <c r="C25" s="757" t="s">
        <v>87</v>
      </c>
      <c r="D25" s="769" t="s">
        <v>86</v>
      </c>
      <c r="E25" s="770">
        <v>4236811086</v>
      </c>
      <c r="F25" s="764" t="s">
        <v>16</v>
      </c>
      <c r="G25" s="764" t="s">
        <v>52</v>
      </c>
      <c r="H25" s="1125"/>
      <c r="I25" s="1127"/>
      <c r="J25" s="736">
        <v>42644</v>
      </c>
      <c r="K25" s="763" t="s">
        <v>435</v>
      </c>
      <c r="L25" s="1118"/>
      <c r="M25" s="1127"/>
      <c r="N25" s="1118"/>
      <c r="O25" s="1120"/>
    </row>
    <row r="26" spans="2:19" ht="62.45" customHeight="1" thickBot="1">
      <c r="B26" s="1098" t="s">
        <v>88</v>
      </c>
      <c r="C26" s="733" t="s">
        <v>1352</v>
      </c>
      <c r="D26" s="734" t="s">
        <v>90</v>
      </c>
      <c r="E26" s="767">
        <v>3000000000</v>
      </c>
      <c r="F26" s="31"/>
      <c r="G26" s="31" t="s">
        <v>167</v>
      </c>
      <c r="H26" s="771" t="s">
        <v>1353</v>
      </c>
      <c r="I26" s="772">
        <v>42491</v>
      </c>
      <c r="J26" s="736">
        <v>42675</v>
      </c>
      <c r="K26" s="768">
        <v>0</v>
      </c>
      <c r="L26" s="31"/>
      <c r="M26" s="766" t="s">
        <v>1354</v>
      </c>
      <c r="N26" s="766"/>
      <c r="O26" s="1176"/>
    </row>
    <row r="27" spans="2:19" ht="62.45" customHeight="1" thickBot="1">
      <c r="B27" s="1099"/>
      <c r="C27" s="1121"/>
      <c r="D27" s="58" t="s">
        <v>95</v>
      </c>
      <c r="E27" s="741">
        <v>70000000</v>
      </c>
      <c r="F27" s="49"/>
      <c r="G27" s="49" t="s">
        <v>167</v>
      </c>
      <c r="H27" s="1123" t="s">
        <v>1355</v>
      </c>
      <c r="I27" s="772">
        <v>42432</v>
      </c>
      <c r="J27" s="736">
        <v>42705</v>
      </c>
      <c r="K27" s="768">
        <v>0</v>
      </c>
      <c r="L27" s="49"/>
      <c r="M27" s="286" t="s">
        <v>1356</v>
      </c>
      <c r="N27" s="47"/>
      <c r="O27" s="1184"/>
    </row>
    <row r="28" spans="2:19" ht="62.45" customHeight="1" thickBot="1">
      <c r="B28" s="1099"/>
      <c r="C28" s="1121"/>
      <c r="D28" s="58" t="s">
        <v>96</v>
      </c>
      <c r="E28" s="741">
        <v>70000000</v>
      </c>
      <c r="F28" s="49"/>
      <c r="G28" s="49" t="s">
        <v>167</v>
      </c>
      <c r="H28" s="1110"/>
      <c r="I28" s="772">
        <v>42432</v>
      </c>
      <c r="J28" s="736">
        <v>42705</v>
      </c>
      <c r="K28" s="768">
        <v>0</v>
      </c>
      <c r="L28" s="49"/>
      <c r="M28" s="286" t="s">
        <v>1356</v>
      </c>
      <c r="N28" s="47"/>
      <c r="O28" s="1184"/>
    </row>
    <row r="29" spans="2:19" ht="62.45" customHeight="1" thickBot="1">
      <c r="B29" s="1099"/>
      <c r="C29" s="1121"/>
      <c r="D29" s="58" t="s">
        <v>97</v>
      </c>
      <c r="E29" s="741">
        <v>60000000</v>
      </c>
      <c r="F29" s="49"/>
      <c r="G29" s="49" t="s">
        <v>167</v>
      </c>
      <c r="H29" s="1110"/>
      <c r="I29" s="772">
        <v>42461</v>
      </c>
      <c r="J29" s="736">
        <v>42705</v>
      </c>
      <c r="K29" s="768">
        <v>0</v>
      </c>
      <c r="L29" s="49"/>
      <c r="M29" s="286" t="s">
        <v>1356</v>
      </c>
      <c r="N29" s="47"/>
      <c r="O29" s="1184"/>
    </row>
    <row r="30" spans="2:19" ht="62.45" customHeight="1" thickBot="1">
      <c r="B30" s="1099"/>
      <c r="C30" s="1121"/>
      <c r="D30" s="58" t="s">
        <v>92</v>
      </c>
      <c r="E30" s="741">
        <v>100000000</v>
      </c>
      <c r="F30" s="49"/>
      <c r="G30" s="49" t="s">
        <v>167</v>
      </c>
      <c r="H30" s="1110"/>
      <c r="I30" s="772">
        <v>42461</v>
      </c>
      <c r="J30" s="736">
        <v>42705</v>
      </c>
      <c r="K30" s="768">
        <v>0</v>
      </c>
      <c r="L30" s="49"/>
      <c r="M30" s="286" t="s">
        <v>1356</v>
      </c>
      <c r="N30" s="47"/>
      <c r="O30" s="1184"/>
    </row>
    <row r="31" spans="2:19" ht="62.45" customHeight="1" thickBot="1">
      <c r="B31" s="1099"/>
      <c r="C31" s="1121"/>
      <c r="D31" s="58" t="s">
        <v>98</v>
      </c>
      <c r="E31" s="741">
        <v>100000000</v>
      </c>
      <c r="F31" s="49"/>
      <c r="G31" s="49" t="s">
        <v>167</v>
      </c>
      <c r="H31" s="1110"/>
      <c r="I31" s="772">
        <v>42461</v>
      </c>
      <c r="J31" s="736">
        <v>42705</v>
      </c>
      <c r="K31" s="768">
        <v>0</v>
      </c>
      <c r="L31" s="49"/>
      <c r="M31" s="286" t="s">
        <v>1356</v>
      </c>
      <c r="N31" s="47"/>
      <c r="O31" s="1184"/>
    </row>
    <row r="32" spans="2:19" ht="62.45" customHeight="1" thickBot="1">
      <c r="B32" s="1100"/>
      <c r="C32" s="1122"/>
      <c r="D32" s="769" t="s">
        <v>99</v>
      </c>
      <c r="E32" s="770">
        <v>100000000</v>
      </c>
      <c r="F32" s="764"/>
      <c r="G32" s="764" t="s">
        <v>167</v>
      </c>
      <c r="H32" s="1111"/>
      <c r="I32" s="772">
        <v>42461</v>
      </c>
      <c r="J32" s="736">
        <v>42705</v>
      </c>
      <c r="K32" s="768">
        <v>0</v>
      </c>
      <c r="L32" s="764"/>
      <c r="M32" s="757" t="s">
        <v>1356</v>
      </c>
      <c r="N32" s="773"/>
      <c r="O32" s="1185"/>
    </row>
    <row r="33" spans="2:15" ht="62.45" customHeight="1" thickBot="1">
      <c r="B33" s="1099" t="s">
        <v>100</v>
      </c>
      <c r="C33" s="766" t="s">
        <v>1357</v>
      </c>
      <c r="D33" s="734" t="s">
        <v>90</v>
      </c>
      <c r="E33" s="767">
        <v>5955392060</v>
      </c>
      <c r="F33" s="31"/>
      <c r="G33" s="31" t="s">
        <v>52</v>
      </c>
      <c r="H33" s="1112" t="s">
        <v>1358</v>
      </c>
      <c r="I33" s="772">
        <v>42461</v>
      </c>
      <c r="J33" s="736">
        <v>42705</v>
      </c>
      <c r="K33" s="768">
        <v>0.5</v>
      </c>
      <c r="L33" s="31"/>
      <c r="M33" s="1114" t="s">
        <v>1359</v>
      </c>
      <c r="N33" s="29"/>
      <c r="O33" s="1176"/>
    </row>
    <row r="34" spans="2:15" ht="62.45" customHeight="1" thickBot="1">
      <c r="B34" s="1099"/>
      <c r="C34" s="286" t="s">
        <v>1360</v>
      </c>
      <c r="D34" s="58" t="s">
        <v>90</v>
      </c>
      <c r="E34" s="741">
        <v>5920554624</v>
      </c>
      <c r="F34" s="49"/>
      <c r="G34" s="49" t="s">
        <v>52</v>
      </c>
      <c r="H34" s="1110"/>
      <c r="I34" s="772">
        <v>42461</v>
      </c>
      <c r="J34" s="736">
        <v>42705</v>
      </c>
      <c r="K34" s="768">
        <v>0.6</v>
      </c>
      <c r="L34" s="49"/>
      <c r="M34" s="1115"/>
      <c r="N34" s="47"/>
      <c r="O34" s="1177"/>
    </row>
    <row r="35" spans="2:15" ht="62.45" customHeight="1" thickBot="1">
      <c r="B35" s="1099"/>
      <c r="C35" s="287" t="s">
        <v>1361</v>
      </c>
      <c r="D35" s="60" t="s">
        <v>90</v>
      </c>
      <c r="E35" s="747">
        <v>34854848405</v>
      </c>
      <c r="F35" s="54"/>
      <c r="G35" s="54" t="s">
        <v>52</v>
      </c>
      <c r="H35" s="1113"/>
      <c r="I35" s="772">
        <v>42461</v>
      </c>
      <c r="J35" s="736">
        <v>42705</v>
      </c>
      <c r="K35" s="774">
        <v>0.42199999999999999</v>
      </c>
      <c r="L35" s="54"/>
      <c r="M35" s="1116"/>
      <c r="N35" s="55"/>
      <c r="O35" s="1178"/>
    </row>
    <row r="36" spans="2:15" ht="62.45" customHeight="1" thickBot="1">
      <c r="B36" s="1099"/>
      <c r="C36" s="775" t="s">
        <v>1362</v>
      </c>
      <c r="D36" s="62" t="s">
        <v>90</v>
      </c>
      <c r="E36" s="59">
        <v>898755649</v>
      </c>
      <c r="F36" s="40"/>
      <c r="G36" s="40" t="s">
        <v>52</v>
      </c>
      <c r="H36" s="1109" t="s">
        <v>1339</v>
      </c>
      <c r="I36" s="772">
        <v>42461</v>
      </c>
      <c r="J36" s="736">
        <v>42705</v>
      </c>
      <c r="K36" s="776">
        <v>0.3</v>
      </c>
      <c r="L36" s="40"/>
      <c r="M36" s="1180" t="s">
        <v>1363</v>
      </c>
      <c r="N36" s="38"/>
      <c r="O36" s="754"/>
    </row>
    <row r="37" spans="2:15" ht="62.45" customHeight="1" thickBot="1">
      <c r="B37" s="1099"/>
      <c r="C37" s="286" t="s">
        <v>1364</v>
      </c>
      <c r="D37" s="58" t="s">
        <v>90</v>
      </c>
      <c r="E37" s="741">
        <v>907169123</v>
      </c>
      <c r="F37" s="49"/>
      <c r="G37" s="49" t="s">
        <v>52</v>
      </c>
      <c r="H37" s="1110"/>
      <c r="I37" s="772">
        <v>42461</v>
      </c>
      <c r="J37" s="736">
        <v>42705</v>
      </c>
      <c r="K37" s="777">
        <v>0</v>
      </c>
      <c r="L37" s="49"/>
      <c r="M37" s="1181" t="s">
        <v>1363</v>
      </c>
      <c r="N37" s="47"/>
      <c r="O37" s="740"/>
    </row>
    <row r="38" spans="2:15" ht="62.45" customHeight="1" thickBot="1">
      <c r="B38" s="1099"/>
      <c r="C38" s="286" t="s">
        <v>1365</v>
      </c>
      <c r="D38" s="58" t="s">
        <v>90</v>
      </c>
      <c r="E38" s="741">
        <v>2108532842</v>
      </c>
      <c r="F38" s="49"/>
      <c r="G38" s="49" t="s">
        <v>167</v>
      </c>
      <c r="H38" s="1110"/>
      <c r="I38" s="772">
        <v>42461</v>
      </c>
      <c r="J38" s="736">
        <v>42705</v>
      </c>
      <c r="K38" s="768">
        <v>0.3</v>
      </c>
      <c r="L38" s="49"/>
      <c r="M38" s="1181" t="s">
        <v>1363</v>
      </c>
      <c r="N38" s="47"/>
      <c r="O38" s="740"/>
    </row>
    <row r="39" spans="2:15" ht="62.45" customHeight="1" thickBot="1">
      <c r="B39" s="1099"/>
      <c r="C39" s="286" t="s">
        <v>1366</v>
      </c>
      <c r="D39" s="58" t="s">
        <v>90</v>
      </c>
      <c r="E39" s="741">
        <v>79800000</v>
      </c>
      <c r="F39" s="49"/>
      <c r="G39" s="49" t="s">
        <v>167</v>
      </c>
      <c r="H39" s="1110"/>
      <c r="I39" s="772">
        <v>42461</v>
      </c>
      <c r="J39" s="736">
        <v>42705</v>
      </c>
      <c r="K39" s="768">
        <v>0.3</v>
      </c>
      <c r="L39" s="49"/>
      <c r="M39" s="1181" t="s">
        <v>1363</v>
      </c>
      <c r="N39" s="47"/>
      <c r="O39" s="740"/>
    </row>
    <row r="40" spans="2:15" ht="62.45" customHeight="1" thickBot="1">
      <c r="B40" s="1099"/>
      <c r="C40" s="286" t="s">
        <v>1367</v>
      </c>
      <c r="D40" s="58" t="s">
        <v>90</v>
      </c>
      <c r="E40" s="741">
        <v>79800000</v>
      </c>
      <c r="F40" s="49"/>
      <c r="G40" s="49" t="s">
        <v>167</v>
      </c>
      <c r="H40" s="1110"/>
      <c r="I40" s="772">
        <v>42461</v>
      </c>
      <c r="J40" s="736">
        <v>42705</v>
      </c>
      <c r="K40" s="768">
        <v>0.3</v>
      </c>
      <c r="L40" s="49"/>
      <c r="M40" s="1181" t="s">
        <v>1363</v>
      </c>
      <c r="N40" s="47"/>
      <c r="O40" s="740"/>
    </row>
    <row r="41" spans="2:15" ht="62.45" customHeight="1" thickBot="1">
      <c r="B41" s="1099"/>
      <c r="C41" s="286" t="s">
        <v>1368</v>
      </c>
      <c r="D41" s="58" t="s">
        <v>90</v>
      </c>
      <c r="E41" s="741">
        <v>70000000</v>
      </c>
      <c r="F41" s="49"/>
      <c r="G41" s="49" t="s">
        <v>167</v>
      </c>
      <c r="H41" s="1110"/>
      <c r="I41" s="772">
        <v>42461</v>
      </c>
      <c r="J41" s="736">
        <v>42705</v>
      </c>
      <c r="K41" s="768">
        <v>0.3</v>
      </c>
      <c r="L41" s="49"/>
      <c r="M41" s="1181" t="s">
        <v>1363</v>
      </c>
      <c r="N41" s="47"/>
      <c r="O41" s="740"/>
    </row>
    <row r="42" spans="2:15" ht="62.45" customHeight="1" thickBot="1">
      <c r="B42" s="1099"/>
      <c r="C42" s="286" t="s">
        <v>1369</v>
      </c>
      <c r="D42" s="58" t="s">
        <v>90</v>
      </c>
      <c r="E42" s="741">
        <v>182315657</v>
      </c>
      <c r="F42" s="49"/>
      <c r="G42" s="49" t="s">
        <v>167</v>
      </c>
      <c r="H42" s="1110"/>
      <c r="I42" s="772">
        <v>42461</v>
      </c>
      <c r="J42" s="736">
        <v>42705</v>
      </c>
      <c r="K42" s="768">
        <v>0.4</v>
      </c>
      <c r="L42" s="49"/>
      <c r="M42" s="286" t="s">
        <v>1106</v>
      </c>
      <c r="N42" s="47"/>
      <c r="O42" s="1177"/>
    </row>
    <row r="43" spans="2:15" ht="62.45" customHeight="1" thickBot="1">
      <c r="B43" s="1099"/>
      <c r="C43" s="286" t="s">
        <v>1370</v>
      </c>
      <c r="D43" s="58" t="s">
        <v>90</v>
      </c>
      <c r="E43" s="741">
        <v>1200000000</v>
      </c>
      <c r="F43" s="49"/>
      <c r="G43" s="49" t="s">
        <v>16</v>
      </c>
      <c r="H43" s="1110"/>
      <c r="I43" s="772">
        <v>42461</v>
      </c>
      <c r="J43" s="736">
        <v>42705</v>
      </c>
      <c r="K43" s="768">
        <v>0.4</v>
      </c>
      <c r="L43" s="49"/>
      <c r="M43" s="1181" t="s">
        <v>1371</v>
      </c>
      <c r="N43" s="47"/>
      <c r="O43" s="740"/>
    </row>
    <row r="44" spans="2:15" ht="62.45" customHeight="1" thickBot="1">
      <c r="B44" s="1099"/>
      <c r="C44" s="286" t="s">
        <v>1372</v>
      </c>
      <c r="D44" s="58" t="s">
        <v>90</v>
      </c>
      <c r="E44" s="741">
        <v>895527294</v>
      </c>
      <c r="F44" s="49"/>
      <c r="G44" s="49" t="s">
        <v>16</v>
      </c>
      <c r="H44" s="1110"/>
      <c r="I44" s="772">
        <v>42461</v>
      </c>
      <c r="J44" s="736">
        <v>42705</v>
      </c>
      <c r="K44" s="768">
        <v>0.4</v>
      </c>
      <c r="L44" s="49"/>
      <c r="M44" s="1181" t="s">
        <v>1363</v>
      </c>
      <c r="N44" s="47"/>
      <c r="O44" s="740"/>
    </row>
    <row r="45" spans="2:15" ht="62.45" customHeight="1" thickBot="1">
      <c r="B45" s="1099"/>
      <c r="C45" s="286" t="s">
        <v>1373</v>
      </c>
      <c r="D45" s="58" t="s">
        <v>90</v>
      </c>
      <c r="E45" s="741">
        <v>900000000</v>
      </c>
      <c r="F45" s="49"/>
      <c r="G45" s="49" t="s">
        <v>16</v>
      </c>
      <c r="H45" s="1110"/>
      <c r="I45" s="772">
        <v>42461</v>
      </c>
      <c r="J45" s="736">
        <v>42705</v>
      </c>
      <c r="K45" s="768">
        <v>0.4</v>
      </c>
      <c r="L45" s="49"/>
      <c r="M45" s="1181" t="s">
        <v>1363</v>
      </c>
      <c r="N45" s="47"/>
      <c r="O45" s="740"/>
    </row>
    <row r="46" spans="2:15" ht="62.45" customHeight="1" thickBot="1">
      <c r="B46" s="1099"/>
      <c r="C46" s="286" t="s">
        <v>1374</v>
      </c>
      <c r="D46" s="58" t="s">
        <v>90</v>
      </c>
      <c r="E46" s="741">
        <v>1200000000</v>
      </c>
      <c r="F46" s="49"/>
      <c r="G46" s="49" t="s">
        <v>16</v>
      </c>
      <c r="H46" s="1110"/>
      <c r="I46" s="772">
        <v>42461</v>
      </c>
      <c r="J46" s="736">
        <v>42705</v>
      </c>
      <c r="K46" s="768">
        <v>0.4</v>
      </c>
      <c r="L46" s="49"/>
      <c r="M46" s="1181" t="s">
        <v>1363</v>
      </c>
      <c r="N46" s="47"/>
      <c r="O46" s="740"/>
    </row>
    <row r="47" spans="2:15" ht="62.45" customHeight="1" thickBot="1">
      <c r="B47" s="1099"/>
      <c r="C47" s="286" t="s">
        <v>1375</v>
      </c>
      <c r="D47" s="58" t="s">
        <v>90</v>
      </c>
      <c r="E47" s="741">
        <v>899999089</v>
      </c>
      <c r="F47" s="49"/>
      <c r="G47" s="49" t="s">
        <v>16</v>
      </c>
      <c r="H47" s="1110"/>
      <c r="I47" s="772">
        <v>42461</v>
      </c>
      <c r="J47" s="736">
        <v>42705</v>
      </c>
      <c r="K47" s="768">
        <v>0.4</v>
      </c>
      <c r="L47" s="49"/>
      <c r="M47" s="1181" t="s">
        <v>1371</v>
      </c>
      <c r="N47" s="47"/>
      <c r="O47" s="740"/>
    </row>
    <row r="48" spans="2:15" ht="62.45" customHeight="1" thickBot="1">
      <c r="B48" s="1099"/>
      <c r="C48" s="286" t="s">
        <v>1376</v>
      </c>
      <c r="D48" s="58" t="s">
        <v>90</v>
      </c>
      <c r="E48" s="741">
        <v>1855485989</v>
      </c>
      <c r="F48" s="49"/>
      <c r="G48" s="49" t="s">
        <v>16</v>
      </c>
      <c r="H48" s="1110"/>
      <c r="I48" s="772">
        <v>42461</v>
      </c>
      <c r="J48" s="736">
        <v>42705</v>
      </c>
      <c r="K48" s="768">
        <v>0.4</v>
      </c>
      <c r="L48" s="49"/>
      <c r="M48" s="1181" t="s">
        <v>1371</v>
      </c>
      <c r="N48" s="47"/>
      <c r="O48" s="740"/>
    </row>
    <row r="49" spans="2:15" ht="62.45" customHeight="1" thickBot="1">
      <c r="B49" s="1099"/>
      <c r="C49" s="778" t="s">
        <v>1377</v>
      </c>
      <c r="D49" s="58" t="s">
        <v>90</v>
      </c>
      <c r="E49" s="741">
        <v>3035670799</v>
      </c>
      <c r="F49" s="49"/>
      <c r="G49" s="49" t="s">
        <v>16</v>
      </c>
      <c r="H49" s="1110"/>
      <c r="I49" s="772">
        <v>42461</v>
      </c>
      <c r="J49" s="736">
        <v>42705</v>
      </c>
      <c r="K49" s="768">
        <v>0.4</v>
      </c>
      <c r="L49" s="49"/>
      <c r="M49" s="1181" t="s">
        <v>1371</v>
      </c>
      <c r="N49" s="47"/>
      <c r="O49" s="740"/>
    </row>
    <row r="50" spans="2:15" ht="62.45" customHeight="1" thickBot="1">
      <c r="B50" s="1099"/>
      <c r="C50" s="778" t="s">
        <v>1378</v>
      </c>
      <c r="D50" s="58" t="s">
        <v>90</v>
      </c>
      <c r="E50" s="741">
        <v>900000000</v>
      </c>
      <c r="F50" s="49"/>
      <c r="G50" s="49" t="s">
        <v>16</v>
      </c>
      <c r="H50" s="1110"/>
      <c r="I50" s="286" t="s">
        <v>793</v>
      </c>
      <c r="J50" s="736">
        <v>42705</v>
      </c>
      <c r="K50" s="768">
        <v>0.4</v>
      </c>
      <c r="L50" s="49"/>
      <c r="M50" s="1181" t="s">
        <v>1363</v>
      </c>
      <c r="N50" s="47"/>
      <c r="O50" s="740"/>
    </row>
    <row r="51" spans="2:15" ht="62.45" customHeight="1" thickBot="1">
      <c r="B51" s="1099"/>
      <c r="C51" s="778" t="s">
        <v>1379</v>
      </c>
      <c r="D51" s="58" t="s">
        <v>90</v>
      </c>
      <c r="E51" s="741">
        <v>899993439</v>
      </c>
      <c r="F51" s="49"/>
      <c r="G51" s="49" t="s">
        <v>16</v>
      </c>
      <c r="H51" s="1110"/>
      <c r="I51" s="286" t="s">
        <v>793</v>
      </c>
      <c r="J51" s="736">
        <v>42705</v>
      </c>
      <c r="K51" s="768">
        <v>0.4</v>
      </c>
      <c r="L51" s="49"/>
      <c r="M51" s="1181" t="s">
        <v>1363</v>
      </c>
      <c r="N51" s="47"/>
      <c r="O51" s="740"/>
    </row>
    <row r="52" spans="2:15" ht="62.45" customHeight="1" thickBot="1">
      <c r="B52" s="1099"/>
      <c r="C52" s="778" t="s">
        <v>1380</v>
      </c>
      <c r="D52" s="58" t="s">
        <v>90</v>
      </c>
      <c r="E52" s="741">
        <v>905799082</v>
      </c>
      <c r="F52" s="49"/>
      <c r="G52" s="49" t="s">
        <v>16</v>
      </c>
      <c r="H52" s="1110"/>
      <c r="I52" s="286" t="s">
        <v>793</v>
      </c>
      <c r="J52" s="736">
        <v>42705</v>
      </c>
      <c r="K52" s="768">
        <v>0.4</v>
      </c>
      <c r="L52" s="49"/>
      <c r="M52" s="1181" t="s">
        <v>1363</v>
      </c>
      <c r="N52" s="47"/>
      <c r="O52" s="740"/>
    </row>
    <row r="53" spans="2:15" ht="62.45" customHeight="1" thickBot="1">
      <c r="B53" s="1099"/>
      <c r="C53" s="779" t="s">
        <v>1381</v>
      </c>
      <c r="D53" s="780" t="s">
        <v>90</v>
      </c>
      <c r="E53" s="781">
        <v>700000000</v>
      </c>
      <c r="F53" s="54"/>
      <c r="G53" s="54" t="s">
        <v>16</v>
      </c>
      <c r="H53" s="1113"/>
      <c r="I53" s="772">
        <v>42432</v>
      </c>
      <c r="J53" s="736">
        <v>42705</v>
      </c>
      <c r="K53" s="768">
        <v>0.4</v>
      </c>
      <c r="L53" s="54"/>
      <c r="M53" s="1182" t="s">
        <v>1363</v>
      </c>
      <c r="N53" s="55"/>
      <c r="O53" s="750"/>
    </row>
    <row r="54" spans="2:15" ht="62.45" customHeight="1" thickBot="1">
      <c r="B54" s="1099"/>
      <c r="C54" s="782"/>
      <c r="D54" s="783" t="s">
        <v>96</v>
      </c>
      <c r="E54" s="784">
        <v>985882000</v>
      </c>
      <c r="F54" s="37"/>
      <c r="G54" s="37" t="s">
        <v>167</v>
      </c>
      <c r="H54" s="1109" t="s">
        <v>1355</v>
      </c>
      <c r="I54" s="772">
        <v>42432</v>
      </c>
      <c r="J54" s="736">
        <v>42705</v>
      </c>
      <c r="K54" s="768">
        <v>0.4</v>
      </c>
      <c r="L54" s="37"/>
      <c r="M54" s="288"/>
      <c r="N54" s="35"/>
      <c r="O54" s="785"/>
    </row>
    <row r="55" spans="2:15" ht="62.45" customHeight="1" thickBot="1">
      <c r="B55" s="1099"/>
      <c r="C55" s="778"/>
      <c r="D55" s="786" t="s">
        <v>97</v>
      </c>
      <c r="E55" s="787">
        <v>532400000</v>
      </c>
      <c r="F55" s="49"/>
      <c r="G55" s="49" t="s">
        <v>167</v>
      </c>
      <c r="H55" s="1110"/>
      <c r="I55" s="772">
        <v>42432</v>
      </c>
      <c r="J55" s="736">
        <v>42705</v>
      </c>
      <c r="K55" s="777">
        <v>0.22032692900075132</v>
      </c>
      <c r="L55" s="49"/>
      <c r="M55" s="286"/>
      <c r="N55" s="49"/>
      <c r="O55" s="740"/>
    </row>
    <row r="56" spans="2:15" ht="62.45" customHeight="1" thickBot="1">
      <c r="B56" s="1099"/>
      <c r="C56" s="778"/>
      <c r="D56" s="786" t="s">
        <v>95</v>
      </c>
      <c r="E56" s="787">
        <v>2125000000</v>
      </c>
      <c r="F56" s="49"/>
      <c r="G56" s="49" t="s">
        <v>167</v>
      </c>
      <c r="H56" s="1110"/>
      <c r="I56" s="772">
        <v>42432</v>
      </c>
      <c r="J56" s="736">
        <v>42705</v>
      </c>
      <c r="K56" s="768">
        <v>0.4</v>
      </c>
      <c r="L56" s="49"/>
      <c r="M56" s="286"/>
      <c r="N56" s="49"/>
      <c r="O56" s="740"/>
    </row>
    <row r="57" spans="2:15" ht="62.45" customHeight="1" thickBot="1">
      <c r="B57" s="1099"/>
      <c r="C57" s="778"/>
      <c r="D57" s="786" t="s">
        <v>99</v>
      </c>
      <c r="E57" s="787">
        <v>802400000</v>
      </c>
      <c r="F57" s="49"/>
      <c r="G57" s="49" t="s">
        <v>167</v>
      </c>
      <c r="H57" s="1110"/>
      <c r="I57" s="772">
        <v>42432</v>
      </c>
      <c r="J57" s="736">
        <v>42705</v>
      </c>
      <c r="K57" s="777">
        <v>0.24260145438683947</v>
      </c>
      <c r="L57" s="49"/>
      <c r="M57" s="286"/>
      <c r="N57" s="49"/>
      <c r="O57" s="740"/>
    </row>
    <row r="58" spans="2:15" ht="62.45" customHeight="1" thickBot="1">
      <c r="B58" s="1099"/>
      <c r="C58" s="778"/>
      <c r="D58" s="786" t="s">
        <v>98</v>
      </c>
      <c r="E58" s="787">
        <v>932000000</v>
      </c>
      <c r="F58" s="49"/>
      <c r="G58" s="49" t="s">
        <v>167</v>
      </c>
      <c r="H58" s="1110"/>
      <c r="I58" s="772">
        <v>42432</v>
      </c>
      <c r="J58" s="736">
        <v>42705</v>
      </c>
      <c r="K58" s="777">
        <v>0.24969170171673818</v>
      </c>
      <c r="L58" s="49"/>
      <c r="M58" s="286"/>
      <c r="N58" s="49"/>
      <c r="O58" s="740"/>
    </row>
    <row r="59" spans="2:15" ht="62.45" customHeight="1" thickBot="1">
      <c r="B59" s="1099"/>
      <c r="C59" s="779"/>
      <c r="D59" s="780" t="s">
        <v>92</v>
      </c>
      <c r="E59" s="781">
        <v>1368300000</v>
      </c>
      <c r="F59" s="54"/>
      <c r="G59" s="54" t="s">
        <v>167</v>
      </c>
      <c r="H59" s="1113"/>
      <c r="I59" s="772">
        <v>42432</v>
      </c>
      <c r="J59" s="736">
        <v>42705</v>
      </c>
      <c r="K59" s="774">
        <v>0</v>
      </c>
      <c r="L59" s="54"/>
      <c r="M59" s="287"/>
      <c r="N59" s="54"/>
      <c r="O59" s="750"/>
    </row>
    <row r="60" spans="2:15" ht="62.45" customHeight="1" thickBot="1">
      <c r="B60" s="1099"/>
      <c r="C60" s="788" t="s">
        <v>1338</v>
      </c>
      <c r="D60" s="62" t="s">
        <v>90</v>
      </c>
      <c r="E60" s="59">
        <v>3100000000</v>
      </c>
      <c r="F60" s="40"/>
      <c r="G60" s="40" t="s">
        <v>167</v>
      </c>
      <c r="H60" s="789"/>
      <c r="I60" s="772">
        <v>42432</v>
      </c>
      <c r="J60" s="736">
        <v>42705</v>
      </c>
      <c r="K60" s="776">
        <v>0.26</v>
      </c>
      <c r="L60" s="40"/>
      <c r="M60" s="775" t="s">
        <v>1382</v>
      </c>
      <c r="N60" s="38"/>
      <c r="O60" s="1186"/>
    </row>
    <row r="61" spans="2:15" ht="81.599999999999994" customHeight="1" thickBot="1">
      <c r="B61" s="1098" t="s">
        <v>131</v>
      </c>
      <c r="C61" s="790" t="s">
        <v>1383</v>
      </c>
      <c r="D61" s="791" t="s">
        <v>90</v>
      </c>
      <c r="E61" s="792">
        <v>1083175520</v>
      </c>
      <c r="F61" s="793"/>
      <c r="G61" s="793" t="s">
        <v>167</v>
      </c>
      <c r="H61" s="1101" t="s">
        <v>1384</v>
      </c>
      <c r="I61" s="772">
        <v>42432</v>
      </c>
      <c r="J61" s="736">
        <v>42705</v>
      </c>
      <c r="K61" s="768">
        <v>0.25</v>
      </c>
      <c r="L61" s="31"/>
      <c r="M61" s="766"/>
      <c r="N61" s="29"/>
      <c r="O61" s="1176"/>
    </row>
    <row r="62" spans="2:15" ht="88.9" customHeight="1" thickBot="1">
      <c r="B62" s="1099"/>
      <c r="C62" s="794" t="s">
        <v>1385</v>
      </c>
      <c r="D62" s="786" t="s">
        <v>90</v>
      </c>
      <c r="E62" s="787">
        <v>726276232</v>
      </c>
      <c r="F62" s="795"/>
      <c r="G62" s="795" t="s">
        <v>167</v>
      </c>
      <c r="H62" s="1102"/>
      <c r="I62" s="772">
        <v>42432</v>
      </c>
      <c r="J62" s="736">
        <v>42705</v>
      </c>
      <c r="K62" s="743">
        <v>0.4</v>
      </c>
      <c r="L62" s="49"/>
      <c r="M62" s="286"/>
      <c r="N62" s="47"/>
      <c r="O62" s="1177"/>
    </row>
    <row r="63" spans="2:15" ht="62.45" customHeight="1" thickBot="1">
      <c r="B63" s="1099"/>
      <c r="C63" s="794" t="s">
        <v>1386</v>
      </c>
      <c r="D63" s="786" t="s">
        <v>90</v>
      </c>
      <c r="E63" s="787">
        <v>3205818440</v>
      </c>
      <c r="F63" s="795"/>
      <c r="G63" s="795" t="s">
        <v>167</v>
      </c>
      <c r="H63" s="1102"/>
      <c r="I63" s="772">
        <v>42432</v>
      </c>
      <c r="J63" s="736">
        <v>42705</v>
      </c>
      <c r="K63" s="743">
        <v>0.24146402283468055</v>
      </c>
      <c r="L63" s="49"/>
      <c r="M63" s="286"/>
      <c r="N63" s="47"/>
      <c r="O63" s="1177"/>
    </row>
    <row r="64" spans="2:15" ht="62.45" customHeight="1" thickBot="1">
      <c r="B64" s="1099"/>
      <c r="C64" s="796" t="s">
        <v>1387</v>
      </c>
      <c r="D64" s="780" t="s">
        <v>90</v>
      </c>
      <c r="E64" s="781">
        <v>1277787367</v>
      </c>
      <c r="F64" s="797"/>
      <c r="G64" s="797" t="s">
        <v>167</v>
      </c>
      <c r="H64" s="1103"/>
      <c r="I64" s="772">
        <v>42432</v>
      </c>
      <c r="J64" s="736">
        <v>42705</v>
      </c>
      <c r="K64" s="749">
        <v>0.20701944144357784</v>
      </c>
      <c r="L64" s="54"/>
      <c r="M64" s="287"/>
      <c r="N64" s="55"/>
      <c r="O64" s="1178"/>
    </row>
    <row r="65" spans="2:15" ht="62.45" customHeight="1" thickBot="1">
      <c r="B65" s="1099"/>
      <c r="C65" s="798"/>
      <c r="D65" s="783" t="s">
        <v>96</v>
      </c>
      <c r="E65" s="784">
        <v>98882981</v>
      </c>
      <c r="F65" s="799"/>
      <c r="G65" s="799" t="s">
        <v>167</v>
      </c>
      <c r="H65" s="1109" t="s">
        <v>1355</v>
      </c>
      <c r="I65" s="772">
        <v>42432</v>
      </c>
      <c r="J65" s="736">
        <v>42705</v>
      </c>
      <c r="K65" s="800">
        <v>0.6</v>
      </c>
      <c r="L65" s="37"/>
      <c r="M65" s="288"/>
      <c r="N65" s="35"/>
      <c r="O65" s="785"/>
    </row>
    <row r="66" spans="2:15" ht="62.45" customHeight="1" thickBot="1">
      <c r="B66" s="1099"/>
      <c r="C66" s="794"/>
      <c r="D66" s="786" t="s">
        <v>97</v>
      </c>
      <c r="E66" s="787">
        <v>160000000</v>
      </c>
      <c r="F66" s="795"/>
      <c r="G66" s="795" t="s">
        <v>167</v>
      </c>
      <c r="H66" s="1110"/>
      <c r="I66" s="772">
        <v>42432</v>
      </c>
      <c r="J66" s="736">
        <v>42705</v>
      </c>
      <c r="K66" s="743">
        <v>0.56640359375000005</v>
      </c>
      <c r="L66" s="49"/>
      <c r="M66" s="286"/>
      <c r="N66" s="47"/>
      <c r="O66" s="740"/>
    </row>
    <row r="67" spans="2:15" ht="62.45" customHeight="1" thickBot="1">
      <c r="B67" s="1099"/>
      <c r="C67" s="794"/>
      <c r="D67" s="786" t="s">
        <v>95</v>
      </c>
      <c r="E67" s="787">
        <v>275000000</v>
      </c>
      <c r="F67" s="795"/>
      <c r="G67" s="795" t="s">
        <v>167</v>
      </c>
      <c r="H67" s="1110"/>
      <c r="I67" s="772">
        <v>42432</v>
      </c>
      <c r="J67" s="736">
        <v>42705</v>
      </c>
      <c r="K67" s="743">
        <v>0.66640359375000002</v>
      </c>
      <c r="L67" s="49"/>
      <c r="M67" s="286"/>
      <c r="N67" s="47"/>
      <c r="O67" s="740"/>
    </row>
    <row r="68" spans="2:15" ht="62.45" customHeight="1" thickBot="1">
      <c r="B68" s="1099"/>
      <c r="C68" s="794"/>
      <c r="D68" s="786" t="s">
        <v>99</v>
      </c>
      <c r="E68" s="787">
        <v>120000000</v>
      </c>
      <c r="F68" s="795"/>
      <c r="G68" s="795" t="s">
        <v>167</v>
      </c>
      <c r="H68" s="1110"/>
      <c r="I68" s="772">
        <v>42432</v>
      </c>
      <c r="J68" s="736">
        <v>42705</v>
      </c>
      <c r="K68" s="743">
        <v>0.54640359375000003</v>
      </c>
      <c r="L68" s="49"/>
      <c r="M68" s="286"/>
      <c r="N68" s="47"/>
      <c r="O68" s="740"/>
    </row>
    <row r="69" spans="2:15" ht="62.45" customHeight="1" thickBot="1">
      <c r="B69" s="1099"/>
      <c r="C69" s="794"/>
      <c r="D69" s="786" t="s">
        <v>98</v>
      </c>
      <c r="E69" s="787">
        <v>110000000</v>
      </c>
      <c r="F69" s="795"/>
      <c r="G69" s="795" t="s">
        <v>167</v>
      </c>
      <c r="H69" s="1110"/>
      <c r="I69" s="772">
        <v>42432</v>
      </c>
      <c r="J69" s="736">
        <v>42705</v>
      </c>
      <c r="K69" s="743">
        <v>0.4</v>
      </c>
      <c r="L69" s="49"/>
      <c r="M69" s="286"/>
      <c r="N69" s="47"/>
      <c r="O69" s="740"/>
    </row>
    <row r="70" spans="2:15" ht="62.45" customHeight="1" thickBot="1">
      <c r="B70" s="1099"/>
      <c r="C70" s="796"/>
      <c r="D70" s="780" t="s">
        <v>92</v>
      </c>
      <c r="E70" s="781">
        <v>351117019</v>
      </c>
      <c r="F70" s="797"/>
      <c r="G70" s="797" t="s">
        <v>167</v>
      </c>
      <c r="H70" s="1113"/>
      <c r="I70" s="772">
        <v>42432</v>
      </c>
      <c r="J70" s="736">
        <v>42705</v>
      </c>
      <c r="K70" s="743">
        <v>0.4</v>
      </c>
      <c r="L70" s="54"/>
      <c r="M70" s="287"/>
      <c r="N70" s="55"/>
      <c r="O70" s="750"/>
    </row>
    <row r="71" spans="2:15" ht="62.45" customHeight="1" thickBot="1">
      <c r="B71" s="1099"/>
      <c r="C71" s="801" t="s">
        <v>1388</v>
      </c>
      <c r="D71" s="802" t="s">
        <v>90</v>
      </c>
      <c r="E71" s="803">
        <v>1570960101</v>
      </c>
      <c r="F71" s="804"/>
      <c r="G71" s="804" t="s">
        <v>167</v>
      </c>
      <c r="H71" s="804" t="s">
        <v>1353</v>
      </c>
      <c r="I71" s="772">
        <v>42432</v>
      </c>
      <c r="J71" s="736">
        <v>42705</v>
      </c>
      <c r="K71" s="805">
        <v>0</v>
      </c>
      <c r="L71" s="760"/>
      <c r="M71" s="1187" t="s">
        <v>1389</v>
      </c>
      <c r="N71" s="806"/>
      <c r="O71" s="807"/>
    </row>
    <row r="72" spans="2:15" ht="62.45" customHeight="1" thickBot="1">
      <c r="B72" s="1098" t="s">
        <v>138</v>
      </c>
      <c r="C72" s="766" t="s">
        <v>1390</v>
      </c>
      <c r="D72" s="734" t="s">
        <v>306</v>
      </c>
      <c r="E72" s="767">
        <v>333000000</v>
      </c>
      <c r="F72" s="31"/>
      <c r="G72" s="31" t="s">
        <v>167</v>
      </c>
      <c r="H72" s="1112" t="s">
        <v>1339</v>
      </c>
      <c r="I72" s="772">
        <v>42432</v>
      </c>
      <c r="J72" s="736">
        <v>42705</v>
      </c>
      <c r="K72" s="768">
        <v>0</v>
      </c>
      <c r="L72" s="31"/>
      <c r="M72" s="1183" t="s">
        <v>1391</v>
      </c>
      <c r="N72" s="29"/>
      <c r="O72" s="738"/>
    </row>
    <row r="73" spans="2:15" ht="62.45" customHeight="1" thickBot="1">
      <c r="B73" s="1099"/>
      <c r="C73" s="286" t="s">
        <v>1392</v>
      </c>
      <c r="D73" s="58" t="s">
        <v>90</v>
      </c>
      <c r="E73" s="741">
        <v>480000000</v>
      </c>
      <c r="F73" s="49"/>
      <c r="G73" s="49" t="s">
        <v>167</v>
      </c>
      <c r="H73" s="1110"/>
      <c r="I73" s="746">
        <v>42430</v>
      </c>
      <c r="J73" s="736">
        <v>42705</v>
      </c>
      <c r="K73" s="743">
        <v>0</v>
      </c>
      <c r="L73" s="49"/>
      <c r="M73" s="1181" t="s">
        <v>1391</v>
      </c>
      <c r="N73" s="47"/>
      <c r="O73" s="740"/>
    </row>
    <row r="74" spans="2:15" ht="62.45" customHeight="1" thickBot="1">
      <c r="B74" s="1099"/>
      <c r="C74" s="286" t="s">
        <v>1393</v>
      </c>
      <c r="D74" s="58" t="s">
        <v>90</v>
      </c>
      <c r="E74" s="741">
        <v>371696000</v>
      </c>
      <c r="F74" s="49"/>
      <c r="G74" s="49" t="s">
        <v>167</v>
      </c>
      <c r="H74" s="1110"/>
      <c r="I74" s="746">
        <v>42430</v>
      </c>
      <c r="J74" s="736">
        <v>42705</v>
      </c>
      <c r="K74" s="743">
        <v>0</v>
      </c>
      <c r="L74" s="49"/>
      <c r="M74" s="1181" t="s">
        <v>1391</v>
      </c>
      <c r="N74" s="47"/>
      <c r="O74" s="740"/>
    </row>
    <row r="75" spans="2:15" ht="62.45" customHeight="1" thickBot="1">
      <c r="B75" s="1099"/>
      <c r="C75" s="286" t="s">
        <v>1394</v>
      </c>
      <c r="D75" s="58" t="s">
        <v>90</v>
      </c>
      <c r="E75" s="741">
        <v>25000000</v>
      </c>
      <c r="F75" s="49"/>
      <c r="G75" s="49" t="s">
        <v>167</v>
      </c>
      <c r="H75" s="1110"/>
      <c r="I75" s="808">
        <v>42461</v>
      </c>
      <c r="J75" s="736">
        <v>42705</v>
      </c>
      <c r="K75" s="743">
        <v>0</v>
      </c>
      <c r="L75" s="49"/>
      <c r="M75" s="1181" t="s">
        <v>1391</v>
      </c>
      <c r="N75" s="47"/>
      <c r="O75" s="740"/>
    </row>
    <row r="76" spans="2:15" ht="62.45" customHeight="1" thickBot="1">
      <c r="B76" s="1099"/>
      <c r="C76" s="287" t="s">
        <v>1395</v>
      </c>
      <c r="D76" s="60" t="s">
        <v>90</v>
      </c>
      <c r="E76" s="747">
        <v>900000000</v>
      </c>
      <c r="F76" s="54"/>
      <c r="G76" s="54" t="s">
        <v>167</v>
      </c>
      <c r="H76" s="1113"/>
      <c r="I76" s="808">
        <v>42461</v>
      </c>
      <c r="J76" s="736">
        <v>42705</v>
      </c>
      <c r="K76" s="749">
        <v>0</v>
      </c>
      <c r="L76" s="54"/>
      <c r="M76" s="1182" t="s">
        <v>1391</v>
      </c>
      <c r="N76" s="55"/>
      <c r="O76" s="750"/>
    </row>
    <row r="77" spans="2:15" ht="62.45" customHeight="1" thickBot="1">
      <c r="B77" s="1099"/>
      <c r="C77" s="775"/>
      <c r="D77" s="755" t="s">
        <v>95</v>
      </c>
      <c r="E77" s="59">
        <v>360000000</v>
      </c>
      <c r="F77" s="40"/>
      <c r="G77" s="40" t="s">
        <v>167</v>
      </c>
      <c r="H77" s="1110" t="s">
        <v>1355</v>
      </c>
      <c r="I77" s="808">
        <v>42461</v>
      </c>
      <c r="J77" s="736">
        <v>42705</v>
      </c>
      <c r="K77" s="753">
        <v>0</v>
      </c>
      <c r="L77" s="40"/>
      <c r="M77" s="775"/>
      <c r="N77" s="38"/>
      <c r="O77" s="754"/>
    </row>
    <row r="78" spans="2:15" ht="62.45" customHeight="1" thickBot="1">
      <c r="B78" s="1099"/>
      <c r="C78" s="286"/>
      <c r="D78" s="809" t="s">
        <v>96</v>
      </c>
      <c r="E78" s="741">
        <v>268304000</v>
      </c>
      <c r="F78" s="49"/>
      <c r="G78" s="49" t="s">
        <v>167</v>
      </c>
      <c r="H78" s="1110"/>
      <c r="I78" s="808">
        <v>42461</v>
      </c>
      <c r="J78" s="736">
        <v>42705</v>
      </c>
      <c r="K78" s="743">
        <v>0</v>
      </c>
      <c r="L78" s="49"/>
      <c r="M78" s="286"/>
      <c r="N78" s="47"/>
      <c r="O78" s="740"/>
    </row>
    <row r="79" spans="2:15" ht="62.45" customHeight="1" thickBot="1">
      <c r="B79" s="1099"/>
      <c r="C79" s="286"/>
      <c r="D79" s="809" t="s">
        <v>97</v>
      </c>
      <c r="E79" s="741">
        <v>120000000</v>
      </c>
      <c r="F79" s="49"/>
      <c r="G79" s="49" t="s">
        <v>167</v>
      </c>
      <c r="H79" s="1110"/>
      <c r="I79" s="808">
        <v>42461</v>
      </c>
      <c r="J79" s="736">
        <v>42705</v>
      </c>
      <c r="K79" s="743">
        <v>0.36</v>
      </c>
      <c r="L79" s="49"/>
      <c r="M79" s="286"/>
      <c r="N79" s="47"/>
      <c r="O79" s="740"/>
    </row>
    <row r="80" spans="2:15" ht="62.45" customHeight="1" thickBot="1">
      <c r="B80" s="1099"/>
      <c r="C80" s="286"/>
      <c r="D80" s="809" t="s">
        <v>92</v>
      </c>
      <c r="E80" s="741">
        <v>120000000</v>
      </c>
      <c r="F80" s="49"/>
      <c r="G80" s="49" t="s">
        <v>167</v>
      </c>
      <c r="H80" s="1110"/>
      <c r="I80" s="772">
        <v>42491</v>
      </c>
      <c r="J80" s="736">
        <v>42705</v>
      </c>
      <c r="K80" s="743">
        <v>0</v>
      </c>
      <c r="L80" s="49"/>
      <c r="M80" s="286"/>
      <c r="N80" s="47"/>
      <c r="O80" s="740"/>
    </row>
    <row r="81" spans="2:15" ht="62.45" customHeight="1" thickBot="1">
      <c r="B81" s="1099"/>
      <c r="C81" s="286"/>
      <c r="D81" s="809" t="s">
        <v>98</v>
      </c>
      <c r="E81" s="741">
        <v>180000000</v>
      </c>
      <c r="F81" s="49"/>
      <c r="G81" s="49" t="s">
        <v>167</v>
      </c>
      <c r="H81" s="1110"/>
      <c r="I81" s="808">
        <v>42461</v>
      </c>
      <c r="J81" s="736">
        <v>42705</v>
      </c>
      <c r="K81" s="743">
        <v>0.6</v>
      </c>
      <c r="L81" s="49"/>
      <c r="M81" s="286"/>
      <c r="N81" s="47"/>
      <c r="O81" s="740"/>
    </row>
    <row r="82" spans="2:15" ht="62.45" customHeight="1" thickBot="1">
      <c r="B82" s="1100"/>
      <c r="C82" s="757"/>
      <c r="D82" s="810" t="s">
        <v>99</v>
      </c>
      <c r="E82" s="770">
        <v>180000000</v>
      </c>
      <c r="F82" s="764"/>
      <c r="G82" s="764" t="s">
        <v>167</v>
      </c>
      <c r="H82" s="1111"/>
      <c r="I82" s="808">
        <v>42461</v>
      </c>
      <c r="J82" s="736">
        <v>42705</v>
      </c>
      <c r="K82" s="763">
        <v>0.4</v>
      </c>
      <c r="L82" s="764"/>
      <c r="M82" s="757"/>
      <c r="N82" s="773"/>
      <c r="O82" s="765"/>
    </row>
    <row r="83" spans="2:15" ht="93" customHeight="1" thickBot="1">
      <c r="B83" s="1098" t="s">
        <v>142</v>
      </c>
      <c r="C83" s="766" t="s">
        <v>1396</v>
      </c>
      <c r="D83" s="734" t="s">
        <v>1397</v>
      </c>
      <c r="E83" s="767">
        <v>2400808677</v>
      </c>
      <c r="F83" s="31"/>
      <c r="G83" s="31" t="s">
        <v>167</v>
      </c>
      <c r="H83" s="771" t="s">
        <v>435</v>
      </c>
      <c r="I83" s="808">
        <v>42461</v>
      </c>
      <c r="J83" s="736">
        <v>43435</v>
      </c>
      <c r="K83" s="768">
        <v>0.31</v>
      </c>
      <c r="L83" s="31"/>
      <c r="M83" s="766" t="s">
        <v>722</v>
      </c>
      <c r="N83" s="29"/>
      <c r="O83" s="1176"/>
    </row>
    <row r="84" spans="2:15" ht="62.45" customHeight="1" thickBot="1">
      <c r="B84" s="1100"/>
      <c r="C84" s="757" t="s">
        <v>1398</v>
      </c>
      <c r="D84" s="769" t="s">
        <v>90</v>
      </c>
      <c r="E84" s="770">
        <v>8422037</v>
      </c>
      <c r="F84" s="764"/>
      <c r="G84" s="764" t="s">
        <v>167</v>
      </c>
      <c r="H84" s="771" t="s">
        <v>435</v>
      </c>
      <c r="I84" s="808">
        <v>42461</v>
      </c>
      <c r="J84" s="736">
        <v>42705</v>
      </c>
      <c r="K84" s="763">
        <v>0.8</v>
      </c>
      <c r="L84" s="764"/>
      <c r="M84" s="757" t="s">
        <v>1399</v>
      </c>
      <c r="N84" s="773"/>
      <c r="O84" s="765"/>
    </row>
    <row r="85" spans="2:15" ht="62.45" customHeight="1" thickBot="1">
      <c r="B85" s="75"/>
      <c r="C85" s="76"/>
      <c r="D85" s="811"/>
      <c r="E85" s="77">
        <f>SUM(E7:E84)</f>
        <v>753535316766</v>
      </c>
      <c r="F85" s="78"/>
      <c r="G85" s="78"/>
      <c r="H85" s="812"/>
      <c r="I85" s="76"/>
      <c r="J85" s="199"/>
      <c r="K85" s="813"/>
      <c r="L85" s="78"/>
      <c r="M85" s="76"/>
      <c r="N85" s="76"/>
      <c r="O85" s="814"/>
    </row>
    <row r="86" spans="2:15" ht="33" customHeight="1">
      <c r="M86" s="13" t="s">
        <v>1475</v>
      </c>
      <c r="N86" s="295">
        <v>51</v>
      </c>
    </row>
    <row r="87" spans="2:15" ht="33.75" customHeight="1">
      <c r="B87" s="387" t="s">
        <v>1400</v>
      </c>
      <c r="C87" s="323"/>
      <c r="D87" s="323"/>
      <c r="M87" s="13" t="s">
        <v>1476</v>
      </c>
      <c r="N87" s="80">
        <v>28</v>
      </c>
    </row>
    <row r="88" spans="2:15">
      <c r="N88" s="1188">
        <f>N87/N86</f>
        <v>0.5490196078431373</v>
      </c>
    </row>
  </sheetData>
  <dataConsolidate link="1"/>
  <mergeCells count="36">
    <mergeCell ref="B83:B84"/>
    <mergeCell ref="B61:B71"/>
    <mergeCell ref="H61:H64"/>
    <mergeCell ref="H65:H70"/>
    <mergeCell ref="B72:B82"/>
    <mergeCell ref="H72:H76"/>
    <mergeCell ref="H77:H82"/>
    <mergeCell ref="N24:N25"/>
    <mergeCell ref="O24:O25"/>
    <mergeCell ref="B26:B32"/>
    <mergeCell ref="C27:C32"/>
    <mergeCell ref="H27:H32"/>
    <mergeCell ref="B24:B25"/>
    <mergeCell ref="H24:H25"/>
    <mergeCell ref="I24:I25"/>
    <mergeCell ref="L24:L25"/>
    <mergeCell ref="M24:M25"/>
    <mergeCell ref="B33:B60"/>
    <mergeCell ref="H33:H35"/>
    <mergeCell ref="M33:M35"/>
    <mergeCell ref="H36:H53"/>
    <mergeCell ref="H54:H59"/>
    <mergeCell ref="B7:B23"/>
    <mergeCell ref="H7:H16"/>
    <mergeCell ref="M7:M16"/>
    <mergeCell ref="I8:J8"/>
    <mergeCell ref="H17:H23"/>
    <mergeCell ref="B2:O2"/>
    <mergeCell ref="B4:B6"/>
    <mergeCell ref="C4:C6"/>
    <mergeCell ref="D4:D6"/>
    <mergeCell ref="E4:E6"/>
    <mergeCell ref="F4:F5"/>
    <mergeCell ref="G4:G5"/>
    <mergeCell ref="H4:J5"/>
    <mergeCell ref="K4:O5"/>
  </mergeCells>
  <pageMargins left="0.39370078740157483" right="0.39370078740157483" top="0.39370078740157483" bottom="0.39370078740157483" header="0.19685039370078741" footer="0.19685039370078741"/>
  <pageSetup scale="36" fitToHeight="0" orientation="landscape" r:id="rId1"/>
  <rowBreaks count="1" manualBreakCount="1">
    <brk id="71" max="14"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2:HTM163"/>
  <sheetViews>
    <sheetView topLeftCell="G1" zoomScale="120" zoomScaleNormal="120" workbookViewId="0">
      <pane ySplit="6" topLeftCell="A7" activePane="bottomLeft" state="frozen"/>
      <selection activeCell="K16" sqref="K16"/>
      <selection pane="bottomLeft" activeCell="K16" sqref="K16"/>
    </sheetView>
  </sheetViews>
  <sheetFormatPr baseColWidth="10" defaultColWidth="11.5703125" defaultRowHeight="15"/>
  <cols>
    <col min="1" max="1" width="1.7109375" style="13" customWidth="1"/>
    <col min="2" max="2" width="97" style="13" customWidth="1"/>
    <col min="3" max="3" width="45.5703125" style="13" customWidth="1"/>
    <col min="4" max="4" width="54.7109375" style="13" customWidth="1"/>
    <col min="5" max="5" width="31.42578125" style="79" customWidth="1"/>
    <col min="6" max="6" width="40.140625" style="80" customWidth="1"/>
    <col min="7" max="7" width="27.28515625" style="80" customWidth="1"/>
    <col min="8" max="8" width="27.28515625" style="13" customWidth="1"/>
    <col min="9" max="9" width="20.7109375" style="13" customWidth="1"/>
    <col min="10" max="10" width="22.42578125" style="13" customWidth="1"/>
    <col min="11" max="11" width="21.28515625" style="13" hidden="1" customWidth="1"/>
    <col min="12" max="12" width="16" style="13" hidden="1" customWidth="1"/>
    <col min="13" max="13" width="49" style="13" hidden="1" customWidth="1"/>
    <col min="14" max="14" width="22" style="13" hidden="1" customWidth="1"/>
    <col min="15" max="15" width="27.28515625" style="13" hidden="1" customWidth="1"/>
    <col min="16" max="16" width="16.140625" style="13" customWidth="1"/>
    <col min="17" max="17" width="17.28515625" style="13" customWidth="1"/>
    <col min="18" max="18" width="19.28515625" style="13" customWidth="1"/>
    <col min="19" max="19" width="19.140625" style="13" customWidth="1"/>
    <col min="20" max="20" width="19.85546875" style="13" customWidth="1"/>
    <col min="21"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20" s="1" customFormat="1" ht="66.75" customHeight="1">
      <c r="B2" s="971" t="s">
        <v>62</v>
      </c>
      <c r="C2" s="972"/>
      <c r="D2" s="972"/>
      <c r="E2" s="972"/>
      <c r="F2" s="972"/>
      <c r="G2" s="972"/>
      <c r="H2" s="972"/>
      <c r="I2" s="972"/>
      <c r="J2" s="972"/>
      <c r="K2" s="972"/>
      <c r="L2" s="972"/>
      <c r="M2" s="972"/>
      <c r="N2" s="972"/>
    </row>
    <row r="3" spans="2:20" s="2" customFormat="1" ht="13.5" thickBot="1">
      <c r="E3" s="23"/>
      <c r="F3" s="24"/>
      <c r="G3" s="24"/>
    </row>
    <row r="4" spans="2:20" s="2" customFormat="1" ht="36" customHeight="1" thickBot="1">
      <c r="B4" s="1077" t="s">
        <v>1</v>
      </c>
      <c r="C4" s="1079" t="s">
        <v>2</v>
      </c>
      <c r="D4" s="1081" t="s">
        <v>3</v>
      </c>
      <c r="E4" s="1082" t="s">
        <v>4</v>
      </c>
      <c r="F4" s="1084" t="s">
        <v>5</v>
      </c>
      <c r="G4" s="1086" t="s">
        <v>6</v>
      </c>
      <c r="H4" s="1088" t="s">
        <v>7</v>
      </c>
      <c r="I4" s="1088"/>
      <c r="J4" s="1129"/>
      <c r="K4" s="985" t="s">
        <v>424</v>
      </c>
      <c r="L4" s="986"/>
      <c r="M4" s="986"/>
      <c r="N4" s="986"/>
      <c r="O4" s="986"/>
      <c r="P4" s="985" t="s">
        <v>1186</v>
      </c>
      <c r="Q4" s="986"/>
      <c r="R4" s="986"/>
      <c r="S4" s="986"/>
      <c r="T4" s="986"/>
    </row>
    <row r="5" spans="2:20" s="2" customFormat="1" ht="15.75" customHeight="1" thickBot="1">
      <c r="B5" s="1077"/>
      <c r="C5" s="1080"/>
      <c r="D5" s="1081"/>
      <c r="E5" s="1082"/>
      <c r="F5" s="1085"/>
      <c r="G5" s="1087"/>
      <c r="H5" s="1090"/>
      <c r="I5" s="1090"/>
      <c r="J5" s="1130"/>
      <c r="K5" s="982"/>
      <c r="L5" s="983"/>
      <c r="M5" s="983"/>
      <c r="N5" s="983"/>
      <c r="O5" s="983"/>
      <c r="P5" s="982"/>
      <c r="Q5" s="983"/>
      <c r="R5" s="983"/>
      <c r="S5" s="983"/>
      <c r="T5" s="983"/>
    </row>
    <row r="6" spans="2:20" s="2" customFormat="1" ht="49.5" customHeight="1" thickBot="1">
      <c r="B6" s="1077"/>
      <c r="C6" s="1128"/>
      <c r="D6" s="1081"/>
      <c r="E6" s="1082"/>
      <c r="F6" s="25" t="s">
        <v>8</v>
      </c>
      <c r="G6" s="26" t="s">
        <v>8</v>
      </c>
      <c r="H6" s="26" t="s">
        <v>9</v>
      </c>
      <c r="I6" s="27" t="s">
        <v>10</v>
      </c>
      <c r="J6" s="28" t="s">
        <v>11</v>
      </c>
      <c r="K6" s="192" t="s">
        <v>421</v>
      </c>
      <c r="L6" s="185" t="s">
        <v>426</v>
      </c>
      <c r="M6" s="185" t="s">
        <v>422</v>
      </c>
      <c r="N6" s="185" t="s">
        <v>423</v>
      </c>
      <c r="O6" s="454" t="s">
        <v>422</v>
      </c>
      <c r="P6" s="589" t="s">
        <v>421</v>
      </c>
      <c r="Q6" s="588" t="s">
        <v>426</v>
      </c>
      <c r="R6" s="588" t="s">
        <v>422</v>
      </c>
      <c r="S6" s="588" t="s">
        <v>423</v>
      </c>
      <c r="T6" s="588" t="s">
        <v>422</v>
      </c>
    </row>
    <row r="7" spans="2:20" ht="20.100000000000001" customHeight="1">
      <c r="B7" s="1060" t="s">
        <v>63</v>
      </c>
      <c r="C7" s="1114" t="s">
        <v>64</v>
      </c>
      <c r="D7" s="29" t="s">
        <v>65</v>
      </c>
      <c r="E7" s="30">
        <v>409500000</v>
      </c>
      <c r="F7" s="31"/>
      <c r="G7" s="31" t="s">
        <v>16</v>
      </c>
      <c r="H7" s="965" t="s">
        <v>66</v>
      </c>
      <c r="I7" s="31">
        <v>2014</v>
      </c>
      <c r="J7" s="362">
        <v>2016</v>
      </c>
      <c r="K7" s="294" t="s">
        <v>435</v>
      </c>
      <c r="L7" s="294" t="s">
        <v>435</v>
      </c>
      <c r="M7" s="35" t="s">
        <v>718</v>
      </c>
      <c r="N7" s="478" t="s">
        <v>435</v>
      </c>
      <c r="O7" s="18"/>
      <c r="P7" s="18"/>
      <c r="Q7" s="18"/>
      <c r="R7" s="18"/>
      <c r="S7" s="18"/>
      <c r="T7" s="18"/>
    </row>
    <row r="8" spans="2:20" ht="20.100000000000001" customHeight="1">
      <c r="B8" s="1061"/>
      <c r="C8" s="1132"/>
      <c r="D8" s="32" t="s">
        <v>67</v>
      </c>
      <c r="E8" s="33">
        <v>442260000</v>
      </c>
      <c r="F8" s="34"/>
      <c r="G8" s="34" t="s">
        <v>52</v>
      </c>
      <c r="H8" s="1003"/>
      <c r="I8" s="34">
        <v>2014</v>
      </c>
      <c r="J8" s="363">
        <v>2016</v>
      </c>
      <c r="K8" s="294" t="s">
        <v>435</v>
      </c>
      <c r="L8" s="294" t="s">
        <v>435</v>
      </c>
      <c r="M8" s="55" t="s">
        <v>718</v>
      </c>
      <c r="N8" s="478" t="s">
        <v>435</v>
      </c>
      <c r="O8" s="18"/>
      <c r="P8" s="18"/>
      <c r="Q8" s="18"/>
      <c r="R8" s="18"/>
      <c r="S8" s="18"/>
      <c r="T8" s="18"/>
    </row>
    <row r="9" spans="2:20" ht="20.100000000000001" customHeight="1">
      <c r="B9" s="1061"/>
      <c r="C9" s="1133" t="s">
        <v>68</v>
      </c>
      <c r="D9" s="35" t="s">
        <v>65</v>
      </c>
      <c r="E9" s="36">
        <v>4477235841</v>
      </c>
      <c r="F9" s="37"/>
      <c r="G9" s="37" t="s">
        <v>16</v>
      </c>
      <c r="H9" s="1003"/>
      <c r="I9" s="37">
        <v>2014</v>
      </c>
      <c r="J9" s="364">
        <v>2016</v>
      </c>
      <c r="K9" s="294" t="s">
        <v>435</v>
      </c>
      <c r="L9" s="294" t="s">
        <v>435</v>
      </c>
      <c r="M9" s="35" t="s">
        <v>718</v>
      </c>
      <c r="N9" s="478" t="s">
        <v>435</v>
      </c>
      <c r="O9" s="18"/>
      <c r="P9" s="18"/>
      <c r="Q9" s="18"/>
      <c r="R9" s="18"/>
      <c r="S9" s="18"/>
      <c r="T9" s="18"/>
    </row>
    <row r="10" spans="2:20" ht="20.100000000000001" customHeight="1">
      <c r="B10" s="1061"/>
      <c r="C10" s="1064"/>
      <c r="D10" s="38" t="s">
        <v>69</v>
      </c>
      <c r="E10" s="39">
        <v>25650294000</v>
      </c>
      <c r="F10" s="40" t="s">
        <v>16</v>
      </c>
      <c r="G10" s="40" t="s">
        <v>16</v>
      </c>
      <c r="H10" s="1003"/>
      <c r="I10" s="40">
        <v>2014</v>
      </c>
      <c r="J10" s="365">
        <v>2017</v>
      </c>
      <c r="K10" s="294" t="s">
        <v>435</v>
      </c>
      <c r="L10" s="294" t="s">
        <v>435</v>
      </c>
      <c r="M10" s="47" t="s">
        <v>718</v>
      </c>
      <c r="N10" s="478" t="s">
        <v>435</v>
      </c>
      <c r="O10" s="18"/>
      <c r="P10" s="18"/>
      <c r="Q10" s="18"/>
      <c r="R10" s="18"/>
      <c r="S10" s="18"/>
      <c r="T10" s="18"/>
    </row>
    <row r="11" spans="2:20" ht="20.100000000000001" customHeight="1">
      <c r="B11" s="1061"/>
      <c r="C11" s="1064"/>
      <c r="D11" s="38" t="s">
        <v>70</v>
      </c>
      <c r="E11" s="39">
        <v>10034259467</v>
      </c>
      <c r="F11" s="40"/>
      <c r="G11" s="40" t="s">
        <v>16</v>
      </c>
      <c r="H11" s="1003"/>
      <c r="I11" s="40">
        <v>2014</v>
      </c>
      <c r="J11" s="365">
        <v>2016</v>
      </c>
      <c r="K11" s="294" t="s">
        <v>435</v>
      </c>
      <c r="L11" s="294" t="s">
        <v>435</v>
      </c>
      <c r="M11" s="47" t="s">
        <v>718</v>
      </c>
      <c r="N11" s="478" t="s">
        <v>435</v>
      </c>
      <c r="O11" s="18"/>
      <c r="P11" s="18"/>
      <c r="Q11" s="18"/>
      <c r="R11" s="18"/>
      <c r="S11" s="18"/>
      <c r="T11" s="18"/>
    </row>
    <row r="12" spans="2:20" ht="20.100000000000001" customHeight="1">
      <c r="B12" s="1061"/>
      <c r="C12" s="1132"/>
      <c r="D12" s="32" t="s">
        <v>67</v>
      </c>
      <c r="E12" s="33">
        <v>6011770360</v>
      </c>
      <c r="F12" s="34"/>
      <c r="G12" s="34" t="s">
        <v>52</v>
      </c>
      <c r="H12" s="1003"/>
      <c r="I12" s="34">
        <v>2014</v>
      </c>
      <c r="J12" s="363">
        <v>2016</v>
      </c>
      <c r="K12" s="294" t="s">
        <v>435</v>
      </c>
      <c r="L12" s="294" t="s">
        <v>435</v>
      </c>
      <c r="M12" s="55" t="s">
        <v>718</v>
      </c>
      <c r="N12" s="478" t="s">
        <v>435</v>
      </c>
      <c r="O12" s="18"/>
      <c r="P12" s="18"/>
      <c r="Q12" s="18"/>
      <c r="R12" s="18"/>
      <c r="S12" s="18"/>
      <c r="T12" s="18"/>
    </row>
    <row r="13" spans="2:20" ht="20.100000000000001" customHeight="1">
      <c r="B13" s="1061"/>
      <c r="C13" s="1133" t="s">
        <v>71</v>
      </c>
      <c r="D13" s="35" t="s">
        <v>65</v>
      </c>
      <c r="E13" s="36">
        <v>526500000</v>
      </c>
      <c r="F13" s="37"/>
      <c r="G13" s="37" t="s">
        <v>16</v>
      </c>
      <c r="H13" s="1003"/>
      <c r="I13" s="37">
        <v>2014</v>
      </c>
      <c r="J13" s="364">
        <v>2016</v>
      </c>
      <c r="K13" s="294" t="s">
        <v>435</v>
      </c>
      <c r="L13" s="294" t="s">
        <v>435</v>
      </c>
      <c r="M13" s="35" t="s">
        <v>718</v>
      </c>
      <c r="N13" s="478" t="s">
        <v>435</v>
      </c>
      <c r="O13" s="18"/>
      <c r="P13" s="18"/>
      <c r="Q13" s="18"/>
      <c r="R13" s="18"/>
      <c r="S13" s="18"/>
      <c r="T13" s="18"/>
    </row>
    <row r="14" spans="2:20" ht="20.100000000000001" customHeight="1">
      <c r="B14" s="1061"/>
      <c r="C14" s="1132"/>
      <c r="D14" s="32" t="s">
        <v>67</v>
      </c>
      <c r="E14" s="33">
        <v>568620000</v>
      </c>
      <c r="F14" s="34"/>
      <c r="G14" s="34" t="s">
        <v>52</v>
      </c>
      <c r="H14" s="1003"/>
      <c r="I14" s="34">
        <v>2014</v>
      </c>
      <c r="J14" s="363">
        <v>2016</v>
      </c>
      <c r="K14" s="294" t="s">
        <v>435</v>
      </c>
      <c r="L14" s="294" t="s">
        <v>435</v>
      </c>
      <c r="M14" s="55" t="s">
        <v>718</v>
      </c>
      <c r="N14" s="478" t="s">
        <v>435</v>
      </c>
      <c r="O14" s="18"/>
      <c r="P14" s="18"/>
      <c r="Q14" s="18"/>
      <c r="R14" s="18"/>
      <c r="S14" s="18"/>
      <c r="T14" s="18"/>
    </row>
    <row r="15" spans="2:20" ht="20.100000000000001" customHeight="1">
      <c r="B15" s="1061"/>
      <c r="C15" s="1133" t="s">
        <v>72</v>
      </c>
      <c r="D15" s="35" t="s">
        <v>65</v>
      </c>
      <c r="E15" s="36">
        <v>611660434</v>
      </c>
      <c r="F15" s="37"/>
      <c r="G15" s="37" t="s">
        <v>16</v>
      </c>
      <c r="H15" s="1003"/>
      <c r="I15" s="37">
        <v>2014</v>
      </c>
      <c r="J15" s="364">
        <v>2016</v>
      </c>
      <c r="K15" s="294" t="s">
        <v>435</v>
      </c>
      <c r="L15" s="294" t="s">
        <v>435</v>
      </c>
      <c r="M15" s="35" t="s">
        <v>718</v>
      </c>
      <c r="N15" s="478" t="s">
        <v>435</v>
      </c>
      <c r="O15" s="18"/>
      <c r="P15" s="18"/>
      <c r="Q15" s="18"/>
      <c r="R15" s="18"/>
      <c r="S15" s="18"/>
      <c r="T15" s="18"/>
    </row>
    <row r="16" spans="2:20" ht="20.100000000000001" customHeight="1">
      <c r="B16" s="1061"/>
      <c r="C16" s="1064"/>
      <c r="D16" s="38" t="s">
        <v>69</v>
      </c>
      <c r="E16" s="39">
        <v>3434578999</v>
      </c>
      <c r="F16" s="40" t="s">
        <v>16</v>
      </c>
      <c r="G16" s="40" t="s">
        <v>16</v>
      </c>
      <c r="H16" s="1003"/>
      <c r="I16" s="40">
        <v>2014</v>
      </c>
      <c r="J16" s="365">
        <v>2017</v>
      </c>
      <c r="K16" s="294" t="s">
        <v>435</v>
      </c>
      <c r="L16" s="294" t="s">
        <v>435</v>
      </c>
      <c r="M16" s="47" t="s">
        <v>718</v>
      </c>
      <c r="N16" s="478" t="s">
        <v>435</v>
      </c>
      <c r="O16" s="18"/>
      <c r="P16" s="18"/>
      <c r="Q16" s="18"/>
      <c r="R16" s="18"/>
      <c r="S16" s="18"/>
      <c r="T16" s="18"/>
    </row>
    <row r="17" spans="2:20" ht="20.100000000000001" customHeight="1">
      <c r="B17" s="1061"/>
      <c r="C17" s="1064"/>
      <c r="D17" s="38" t="s">
        <v>73</v>
      </c>
      <c r="E17" s="39">
        <v>1113826464</v>
      </c>
      <c r="F17" s="40"/>
      <c r="G17" s="40" t="s">
        <v>16</v>
      </c>
      <c r="H17" s="1003"/>
      <c r="I17" s="40">
        <v>2014</v>
      </c>
      <c r="J17" s="365">
        <v>2016</v>
      </c>
      <c r="K17" s="294" t="s">
        <v>435</v>
      </c>
      <c r="L17" s="294" t="s">
        <v>435</v>
      </c>
      <c r="M17" s="47" t="s">
        <v>718</v>
      </c>
      <c r="N17" s="478" t="s">
        <v>435</v>
      </c>
      <c r="O17" s="18"/>
      <c r="P17" s="18"/>
      <c r="Q17" s="18"/>
      <c r="R17" s="18"/>
      <c r="S17" s="18"/>
      <c r="T17" s="18"/>
    </row>
    <row r="18" spans="2:20" ht="20.100000000000001" customHeight="1">
      <c r="B18" s="1061"/>
      <c r="C18" s="1064"/>
      <c r="D18" s="38" t="s">
        <v>74</v>
      </c>
      <c r="E18" s="39">
        <v>1159229271</v>
      </c>
      <c r="F18" s="40"/>
      <c r="G18" s="40" t="s">
        <v>52</v>
      </c>
      <c r="H18" s="1003"/>
      <c r="I18" s="40">
        <v>2014</v>
      </c>
      <c r="J18" s="365">
        <v>2016</v>
      </c>
      <c r="K18" s="294" t="s">
        <v>435</v>
      </c>
      <c r="L18" s="294" t="s">
        <v>435</v>
      </c>
      <c r="M18" s="286" t="s">
        <v>718</v>
      </c>
      <c r="N18" s="478" t="s">
        <v>435</v>
      </c>
      <c r="O18" s="18"/>
      <c r="P18" s="18"/>
      <c r="Q18" s="18"/>
      <c r="R18" s="18"/>
      <c r="S18" s="18"/>
      <c r="T18" s="18"/>
    </row>
    <row r="19" spans="2:20" ht="20.100000000000001" customHeight="1">
      <c r="B19" s="1061"/>
      <c r="C19" s="1064"/>
      <c r="D19" s="38" t="s">
        <v>75</v>
      </c>
      <c r="E19" s="39">
        <v>2342968700</v>
      </c>
      <c r="F19" s="40"/>
      <c r="G19" s="40" t="s">
        <v>16</v>
      </c>
      <c r="H19" s="1003"/>
      <c r="I19" s="40">
        <v>2014</v>
      </c>
      <c r="J19" s="365">
        <v>2016</v>
      </c>
      <c r="K19" s="294" t="s">
        <v>435</v>
      </c>
      <c r="L19" s="294" t="s">
        <v>435</v>
      </c>
      <c r="M19" s="286" t="s">
        <v>718</v>
      </c>
      <c r="N19" s="478" t="s">
        <v>435</v>
      </c>
      <c r="O19" s="18"/>
      <c r="P19" s="18"/>
      <c r="Q19" s="18"/>
      <c r="R19" s="18"/>
      <c r="S19" s="18"/>
      <c r="T19" s="18"/>
    </row>
    <row r="20" spans="2:20" ht="20.100000000000001" customHeight="1">
      <c r="B20" s="1061"/>
      <c r="C20" s="1064"/>
      <c r="D20" s="38" t="s">
        <v>70</v>
      </c>
      <c r="E20" s="39">
        <v>804784274</v>
      </c>
      <c r="F20" s="40"/>
      <c r="G20" s="40" t="s">
        <v>16</v>
      </c>
      <c r="H20" s="1003"/>
      <c r="I20" s="40">
        <v>2014</v>
      </c>
      <c r="J20" s="365">
        <v>2016</v>
      </c>
      <c r="K20" s="294" t="s">
        <v>435</v>
      </c>
      <c r="L20" s="294" t="s">
        <v>435</v>
      </c>
      <c r="M20" s="286" t="s">
        <v>718</v>
      </c>
      <c r="N20" s="478" t="s">
        <v>435</v>
      </c>
      <c r="O20" s="18"/>
      <c r="P20" s="18"/>
      <c r="Q20" s="18"/>
      <c r="R20" s="18"/>
      <c r="S20" s="18"/>
      <c r="T20" s="18"/>
    </row>
    <row r="21" spans="2:20" ht="20.100000000000001" customHeight="1">
      <c r="B21" s="1061"/>
      <c r="C21" s="1064"/>
      <c r="D21" s="38" t="s">
        <v>76</v>
      </c>
      <c r="E21" s="39">
        <v>1533468614</v>
      </c>
      <c r="F21" s="40"/>
      <c r="G21" s="40" t="s">
        <v>52</v>
      </c>
      <c r="H21" s="1003"/>
      <c r="I21" s="40">
        <v>2014</v>
      </c>
      <c r="J21" s="365">
        <v>2016</v>
      </c>
      <c r="K21" s="294" t="s">
        <v>435</v>
      </c>
      <c r="L21" s="294" t="s">
        <v>435</v>
      </c>
      <c r="M21" s="286" t="s">
        <v>718</v>
      </c>
      <c r="N21" s="478" t="s">
        <v>435</v>
      </c>
      <c r="O21" s="18"/>
      <c r="P21" s="18"/>
      <c r="Q21" s="18"/>
      <c r="R21" s="18"/>
      <c r="S21" s="18"/>
      <c r="T21" s="18"/>
    </row>
    <row r="22" spans="2:20" ht="20.100000000000001" customHeight="1">
      <c r="B22" s="1061"/>
      <c r="C22" s="1064"/>
      <c r="D22" s="38" t="s">
        <v>77</v>
      </c>
      <c r="E22" s="39">
        <v>2943925233</v>
      </c>
      <c r="F22" s="40"/>
      <c r="G22" s="40" t="s">
        <v>52</v>
      </c>
      <c r="H22" s="1003"/>
      <c r="I22" s="40">
        <v>2014</v>
      </c>
      <c r="J22" s="365">
        <v>2016</v>
      </c>
      <c r="K22" s="294" t="s">
        <v>435</v>
      </c>
      <c r="L22" s="294" t="s">
        <v>435</v>
      </c>
      <c r="M22" s="286" t="s">
        <v>718</v>
      </c>
      <c r="N22" s="478" t="s">
        <v>435</v>
      </c>
      <c r="O22" s="18"/>
      <c r="P22" s="18"/>
      <c r="Q22" s="18"/>
      <c r="R22" s="18"/>
      <c r="S22" s="18"/>
      <c r="T22" s="18"/>
    </row>
    <row r="23" spans="2:20" ht="20.100000000000001" customHeight="1">
      <c r="B23" s="1061"/>
      <c r="C23" s="1132"/>
      <c r="D23" s="32" t="s">
        <v>67</v>
      </c>
      <c r="E23" s="33">
        <v>827516832</v>
      </c>
      <c r="F23" s="34"/>
      <c r="G23" s="34" t="s">
        <v>52</v>
      </c>
      <c r="H23" s="1003"/>
      <c r="I23" s="34">
        <v>2014</v>
      </c>
      <c r="J23" s="363">
        <v>2016</v>
      </c>
      <c r="K23" s="294" t="s">
        <v>435</v>
      </c>
      <c r="L23" s="294" t="s">
        <v>435</v>
      </c>
      <c r="M23" s="287" t="s">
        <v>718</v>
      </c>
      <c r="N23" s="478" t="s">
        <v>435</v>
      </c>
      <c r="O23" s="18"/>
      <c r="P23" s="18"/>
      <c r="Q23" s="18"/>
      <c r="R23" s="18"/>
      <c r="S23" s="18"/>
      <c r="T23" s="18"/>
    </row>
    <row r="24" spans="2:20" ht="20.100000000000001" customHeight="1">
      <c r="B24" s="1061"/>
      <c r="C24" s="1133" t="s">
        <v>78</v>
      </c>
      <c r="D24" s="35" t="s">
        <v>65</v>
      </c>
      <c r="E24" s="36">
        <v>1942600543</v>
      </c>
      <c r="F24" s="37"/>
      <c r="G24" s="37" t="s">
        <v>16</v>
      </c>
      <c r="H24" s="1003"/>
      <c r="I24" s="37">
        <v>2014</v>
      </c>
      <c r="J24" s="364">
        <v>2016</v>
      </c>
      <c r="K24" s="294" t="s">
        <v>435</v>
      </c>
      <c r="L24" s="294" t="s">
        <v>435</v>
      </c>
      <c r="M24" s="288" t="s">
        <v>718</v>
      </c>
      <c r="N24" s="478" t="s">
        <v>435</v>
      </c>
      <c r="O24" s="18"/>
      <c r="P24" s="18"/>
      <c r="Q24" s="18"/>
      <c r="R24" s="18"/>
      <c r="S24" s="18"/>
      <c r="T24" s="18"/>
    </row>
    <row r="25" spans="2:20" ht="20.100000000000001" customHeight="1">
      <c r="B25" s="1061"/>
      <c r="C25" s="1064"/>
      <c r="D25" s="38" t="s">
        <v>69</v>
      </c>
      <c r="E25" s="39">
        <v>23415126999</v>
      </c>
      <c r="F25" s="40" t="s">
        <v>16</v>
      </c>
      <c r="G25" s="40" t="s">
        <v>16</v>
      </c>
      <c r="H25" s="1003"/>
      <c r="I25" s="40">
        <v>2014</v>
      </c>
      <c r="J25" s="365">
        <v>2017</v>
      </c>
      <c r="K25" s="294" t="s">
        <v>435</v>
      </c>
      <c r="L25" s="294" t="s">
        <v>435</v>
      </c>
      <c r="M25" s="286" t="s">
        <v>718</v>
      </c>
      <c r="N25" s="478" t="s">
        <v>435</v>
      </c>
      <c r="O25" s="18"/>
      <c r="P25" s="18"/>
      <c r="Q25" s="18"/>
      <c r="R25" s="18"/>
      <c r="S25" s="18"/>
      <c r="T25" s="18"/>
    </row>
    <row r="26" spans="2:20" ht="20.100000000000001" customHeight="1">
      <c r="B26" s="1061"/>
      <c r="C26" s="1064"/>
      <c r="D26" s="38" t="s">
        <v>73</v>
      </c>
      <c r="E26" s="39">
        <v>17130385618</v>
      </c>
      <c r="F26" s="40"/>
      <c r="G26" s="40" t="s">
        <v>16</v>
      </c>
      <c r="H26" s="1003"/>
      <c r="I26" s="40">
        <v>2014</v>
      </c>
      <c r="J26" s="365">
        <v>2016</v>
      </c>
      <c r="K26" s="294" t="s">
        <v>435</v>
      </c>
      <c r="L26" s="294" t="s">
        <v>435</v>
      </c>
      <c r="M26" s="286" t="s">
        <v>718</v>
      </c>
      <c r="N26" s="478" t="s">
        <v>435</v>
      </c>
      <c r="O26" s="18"/>
      <c r="P26" s="18"/>
      <c r="Q26" s="18"/>
      <c r="R26" s="18"/>
      <c r="S26" s="18"/>
      <c r="T26" s="18"/>
    </row>
    <row r="27" spans="2:20" ht="20.100000000000001" customHeight="1">
      <c r="B27" s="1061"/>
      <c r="C27" s="1064"/>
      <c r="D27" s="38" t="s">
        <v>74</v>
      </c>
      <c r="E27" s="39">
        <v>11569618136</v>
      </c>
      <c r="F27" s="40"/>
      <c r="G27" s="40" t="s">
        <v>52</v>
      </c>
      <c r="H27" s="1003"/>
      <c r="I27" s="40">
        <v>2014</v>
      </c>
      <c r="J27" s="365">
        <v>2016</v>
      </c>
      <c r="K27" s="294" t="s">
        <v>435</v>
      </c>
      <c r="L27" s="294" t="s">
        <v>435</v>
      </c>
      <c r="M27" s="286" t="s">
        <v>718</v>
      </c>
      <c r="N27" s="478" t="s">
        <v>435</v>
      </c>
      <c r="O27" s="18"/>
      <c r="P27" s="18"/>
      <c r="Q27" s="18"/>
      <c r="R27" s="18"/>
      <c r="S27" s="18"/>
      <c r="T27" s="18"/>
    </row>
    <row r="28" spans="2:20" ht="20.100000000000001" customHeight="1">
      <c r="B28" s="1061"/>
      <c r="C28" s="1064"/>
      <c r="D28" s="38" t="s">
        <v>75</v>
      </c>
      <c r="E28" s="39">
        <v>7506228909</v>
      </c>
      <c r="F28" s="40"/>
      <c r="G28" s="40" t="s">
        <v>16</v>
      </c>
      <c r="H28" s="1003"/>
      <c r="I28" s="40">
        <v>2014</v>
      </c>
      <c r="J28" s="365">
        <v>2016</v>
      </c>
      <c r="K28" s="294" t="s">
        <v>435</v>
      </c>
      <c r="L28" s="294" t="s">
        <v>435</v>
      </c>
      <c r="M28" s="286" t="s">
        <v>718</v>
      </c>
      <c r="N28" s="478" t="s">
        <v>435</v>
      </c>
      <c r="O28" s="18"/>
      <c r="P28" s="18"/>
      <c r="Q28" s="18"/>
      <c r="R28" s="18"/>
      <c r="S28" s="18"/>
      <c r="T28" s="18"/>
    </row>
    <row r="29" spans="2:20" ht="20.100000000000001" customHeight="1">
      <c r="B29" s="1061"/>
      <c r="C29" s="1064"/>
      <c r="D29" s="38" t="s">
        <v>70</v>
      </c>
      <c r="E29" s="39">
        <v>1896938768</v>
      </c>
      <c r="F29" s="40"/>
      <c r="G29" s="40" t="s">
        <v>16</v>
      </c>
      <c r="H29" s="1003"/>
      <c r="I29" s="40">
        <v>2014</v>
      </c>
      <c r="J29" s="365">
        <v>2016</v>
      </c>
      <c r="K29" s="294" t="s">
        <v>435</v>
      </c>
      <c r="L29" s="294" t="s">
        <v>435</v>
      </c>
      <c r="M29" s="286" t="s">
        <v>718</v>
      </c>
      <c r="N29" s="478" t="s">
        <v>435</v>
      </c>
      <c r="O29" s="18"/>
      <c r="P29" s="18"/>
      <c r="Q29" s="18"/>
      <c r="R29" s="18"/>
      <c r="S29" s="18"/>
      <c r="T29" s="18"/>
    </row>
    <row r="30" spans="2:20" ht="20.100000000000001" customHeight="1">
      <c r="B30" s="1061"/>
      <c r="C30" s="1064"/>
      <c r="D30" s="38" t="s">
        <v>76</v>
      </c>
      <c r="E30" s="39">
        <v>23523154827</v>
      </c>
      <c r="F30" s="40"/>
      <c r="G30" s="40" t="s">
        <v>52</v>
      </c>
      <c r="H30" s="1003"/>
      <c r="I30" s="40">
        <v>2014</v>
      </c>
      <c r="J30" s="365">
        <v>2016</v>
      </c>
      <c r="K30" s="294" t="s">
        <v>435</v>
      </c>
      <c r="L30" s="294" t="s">
        <v>435</v>
      </c>
      <c r="M30" s="286" t="s">
        <v>718</v>
      </c>
      <c r="N30" s="478" t="s">
        <v>435</v>
      </c>
      <c r="O30" s="18"/>
      <c r="P30" s="18"/>
      <c r="Q30" s="18"/>
      <c r="R30" s="18"/>
      <c r="S30" s="18"/>
      <c r="T30" s="18"/>
    </row>
    <row r="31" spans="2:20" ht="20.100000000000001" customHeight="1">
      <c r="B31" s="1061"/>
      <c r="C31" s="1132"/>
      <c r="D31" s="32" t="s">
        <v>67</v>
      </c>
      <c r="E31" s="33">
        <v>2269241955</v>
      </c>
      <c r="F31" s="34"/>
      <c r="G31" s="34" t="s">
        <v>52</v>
      </c>
      <c r="H31" s="1003"/>
      <c r="I31" s="34">
        <v>2014</v>
      </c>
      <c r="J31" s="363">
        <v>2016</v>
      </c>
      <c r="K31" s="294" t="s">
        <v>435</v>
      </c>
      <c r="L31" s="294" t="s">
        <v>435</v>
      </c>
      <c r="M31" s="287" t="s">
        <v>718</v>
      </c>
      <c r="N31" s="478" t="s">
        <v>435</v>
      </c>
      <c r="O31" s="18"/>
      <c r="P31" s="18"/>
      <c r="Q31" s="18"/>
      <c r="R31" s="18"/>
      <c r="S31" s="18"/>
      <c r="T31" s="18"/>
    </row>
    <row r="32" spans="2:20" ht="20.100000000000001" customHeight="1">
      <c r="B32" s="1061"/>
      <c r="C32" s="1133" t="s">
        <v>79</v>
      </c>
      <c r="D32" s="35" t="s">
        <v>74</v>
      </c>
      <c r="E32" s="36">
        <v>1821645994</v>
      </c>
      <c r="F32" s="37"/>
      <c r="G32" s="37" t="s">
        <v>52</v>
      </c>
      <c r="H32" s="1003"/>
      <c r="I32" s="37">
        <v>2014</v>
      </c>
      <c r="J32" s="364">
        <v>2016</v>
      </c>
      <c r="K32" s="294" t="s">
        <v>435</v>
      </c>
      <c r="L32" s="294" t="s">
        <v>435</v>
      </c>
      <c r="M32" s="288" t="s">
        <v>718</v>
      </c>
      <c r="N32" s="478" t="s">
        <v>435</v>
      </c>
      <c r="O32" s="18"/>
      <c r="P32" s="18"/>
      <c r="Q32" s="18"/>
      <c r="R32" s="18"/>
      <c r="S32" s="18"/>
      <c r="T32" s="18"/>
    </row>
    <row r="33" spans="2:20 5941:5941" ht="20.100000000000001" customHeight="1">
      <c r="B33" s="1061"/>
      <c r="C33" s="1064"/>
      <c r="D33" s="38" t="s">
        <v>75</v>
      </c>
      <c r="E33" s="39">
        <v>9017527940</v>
      </c>
      <c r="F33" s="40"/>
      <c r="G33" s="40" t="s">
        <v>16</v>
      </c>
      <c r="H33" s="1003"/>
      <c r="I33" s="40">
        <v>2014</v>
      </c>
      <c r="J33" s="365">
        <v>2016</v>
      </c>
      <c r="K33" s="294" t="s">
        <v>435</v>
      </c>
      <c r="L33" s="294" t="s">
        <v>435</v>
      </c>
      <c r="M33" s="286" t="s">
        <v>718</v>
      </c>
      <c r="N33" s="478" t="s">
        <v>435</v>
      </c>
      <c r="O33" s="18"/>
      <c r="P33" s="18"/>
      <c r="Q33" s="18"/>
      <c r="R33" s="18"/>
      <c r="S33" s="18"/>
      <c r="T33" s="18"/>
    </row>
    <row r="34" spans="2:20 5941:5941" ht="20.100000000000001" customHeight="1">
      <c r="B34" s="1061"/>
      <c r="C34" s="1132"/>
      <c r="D34" s="32" t="s">
        <v>67</v>
      </c>
      <c r="E34" s="33">
        <v>542250000</v>
      </c>
      <c r="F34" s="34"/>
      <c r="G34" s="34" t="s">
        <v>52</v>
      </c>
      <c r="H34" s="1003"/>
      <c r="I34" s="34">
        <v>2014</v>
      </c>
      <c r="J34" s="363">
        <v>2016</v>
      </c>
      <c r="K34" s="294" t="s">
        <v>435</v>
      </c>
      <c r="L34" s="294" t="s">
        <v>435</v>
      </c>
      <c r="M34" s="287" t="s">
        <v>718</v>
      </c>
      <c r="N34" s="478" t="s">
        <v>435</v>
      </c>
      <c r="O34" s="18"/>
      <c r="P34" s="18"/>
      <c r="Q34" s="18"/>
      <c r="R34" s="18"/>
      <c r="S34" s="18"/>
      <c r="T34" s="18"/>
    </row>
    <row r="35" spans="2:20 5941:5941" ht="20.100000000000001" customHeight="1">
      <c r="B35" s="1061"/>
      <c r="C35" s="1133" t="s">
        <v>80</v>
      </c>
      <c r="D35" s="35" t="s">
        <v>74</v>
      </c>
      <c r="E35" s="36">
        <v>2980875266</v>
      </c>
      <c r="F35" s="37"/>
      <c r="G35" s="37" t="s">
        <v>52</v>
      </c>
      <c r="H35" s="1003"/>
      <c r="I35" s="37">
        <v>2014</v>
      </c>
      <c r="J35" s="364">
        <v>2016</v>
      </c>
      <c r="K35" s="294" t="s">
        <v>435</v>
      </c>
      <c r="L35" s="294" t="s">
        <v>435</v>
      </c>
      <c r="M35" s="288" t="s">
        <v>718</v>
      </c>
      <c r="N35" s="478" t="s">
        <v>435</v>
      </c>
      <c r="O35" s="18"/>
      <c r="P35" s="18"/>
      <c r="Q35" s="18"/>
      <c r="R35" s="18"/>
      <c r="S35" s="18"/>
      <c r="T35" s="18"/>
    </row>
    <row r="36" spans="2:20 5941:5941" ht="20.100000000000001" customHeight="1">
      <c r="B36" s="1061"/>
      <c r="C36" s="1064"/>
      <c r="D36" s="38" t="s">
        <v>75</v>
      </c>
      <c r="E36" s="39">
        <v>10665391496</v>
      </c>
      <c r="F36" s="40"/>
      <c r="G36" s="40" t="s">
        <v>16</v>
      </c>
      <c r="H36" s="1003"/>
      <c r="I36" s="40">
        <v>2014</v>
      </c>
      <c r="J36" s="365">
        <v>2016</v>
      </c>
      <c r="K36" s="294" t="s">
        <v>435</v>
      </c>
      <c r="L36" s="294" t="s">
        <v>435</v>
      </c>
      <c r="M36" s="286" t="s">
        <v>718</v>
      </c>
      <c r="N36" s="478" t="s">
        <v>435</v>
      </c>
      <c r="O36" s="18"/>
      <c r="P36" s="18"/>
      <c r="Q36" s="18"/>
      <c r="R36" s="18"/>
      <c r="S36" s="18"/>
      <c r="T36" s="18"/>
    </row>
    <row r="37" spans="2:20 5941:5941" ht="20.100000000000001" customHeight="1">
      <c r="B37" s="1061"/>
      <c r="C37" s="1132"/>
      <c r="D37" s="32" t="s">
        <v>76</v>
      </c>
      <c r="E37" s="33">
        <v>7792400363</v>
      </c>
      <c r="F37" s="34"/>
      <c r="G37" s="34" t="s">
        <v>52</v>
      </c>
      <c r="H37" s="1003"/>
      <c r="I37" s="34">
        <v>2014</v>
      </c>
      <c r="J37" s="363">
        <v>2016</v>
      </c>
      <c r="K37" s="294" t="s">
        <v>435</v>
      </c>
      <c r="L37" s="294" t="s">
        <v>435</v>
      </c>
      <c r="M37" s="287" t="s">
        <v>718</v>
      </c>
      <c r="N37" s="478" t="s">
        <v>435</v>
      </c>
      <c r="O37" s="18"/>
      <c r="P37" s="18"/>
      <c r="Q37" s="18"/>
      <c r="R37" s="18"/>
      <c r="S37" s="18"/>
      <c r="T37" s="18"/>
      <c r="HTM37"/>
    </row>
    <row r="38" spans="2:20 5941:5941" ht="38.25" customHeight="1">
      <c r="B38" s="1061"/>
      <c r="C38" s="19" t="s">
        <v>81</v>
      </c>
      <c r="D38" s="18" t="s">
        <v>77</v>
      </c>
      <c r="E38" s="41">
        <v>35955690989</v>
      </c>
      <c r="F38" s="12"/>
      <c r="G38" s="12" t="s">
        <v>52</v>
      </c>
      <c r="H38" s="1003"/>
      <c r="I38" s="12">
        <v>2014</v>
      </c>
      <c r="J38" s="366">
        <v>2016</v>
      </c>
      <c r="K38" s="294" t="s">
        <v>435</v>
      </c>
      <c r="L38" s="294" t="s">
        <v>435</v>
      </c>
      <c r="M38" s="19" t="s">
        <v>718</v>
      </c>
      <c r="N38" s="478" t="s">
        <v>435</v>
      </c>
      <c r="O38" s="18"/>
      <c r="P38" s="18"/>
      <c r="Q38" s="18"/>
      <c r="R38" s="18"/>
      <c r="S38" s="18"/>
      <c r="T38" s="18"/>
      <c r="HTM38"/>
    </row>
    <row r="39" spans="2:20 5941:5941" ht="113.25" customHeight="1">
      <c r="B39" s="1131"/>
      <c r="C39" s="19" t="s">
        <v>82</v>
      </c>
      <c r="D39" s="18" t="s">
        <v>83</v>
      </c>
      <c r="E39" s="41">
        <v>49313324817</v>
      </c>
      <c r="F39" s="12"/>
      <c r="G39" s="12" t="s">
        <v>52</v>
      </c>
      <c r="H39" s="966"/>
      <c r="I39" s="12">
        <v>2012</v>
      </c>
      <c r="J39" s="366">
        <v>2026</v>
      </c>
      <c r="K39" s="294" t="s">
        <v>435</v>
      </c>
      <c r="L39" s="294" t="s">
        <v>435</v>
      </c>
      <c r="M39" s="19" t="s">
        <v>719</v>
      </c>
      <c r="N39" s="478" t="s">
        <v>435</v>
      </c>
      <c r="O39" s="18"/>
      <c r="P39" s="18"/>
      <c r="Q39" s="18"/>
      <c r="R39" s="18"/>
      <c r="S39" s="18"/>
      <c r="T39" s="18"/>
      <c r="HTM39"/>
    </row>
    <row r="40" spans="2:20 5941:5941" ht="45" customHeight="1">
      <c r="B40" s="1134" t="s">
        <v>84</v>
      </c>
      <c r="C40" s="19" t="s">
        <v>85</v>
      </c>
      <c r="D40" s="18" t="s">
        <v>86</v>
      </c>
      <c r="E40" s="41">
        <v>52960138565</v>
      </c>
      <c r="F40" s="12"/>
      <c r="G40" s="12" t="s">
        <v>52</v>
      </c>
      <c r="H40" s="318" t="s">
        <v>793</v>
      </c>
      <c r="I40" s="318" t="s">
        <v>793</v>
      </c>
      <c r="J40" s="385"/>
      <c r="K40" s="294" t="s">
        <v>435</v>
      </c>
      <c r="L40" s="294" t="s">
        <v>435</v>
      </c>
      <c r="M40" s="19" t="s">
        <v>718</v>
      </c>
      <c r="N40" s="198" t="s">
        <v>435</v>
      </c>
      <c r="O40" s="18"/>
      <c r="P40" s="18"/>
      <c r="Q40" s="18"/>
      <c r="R40" s="18"/>
      <c r="S40" s="18"/>
      <c r="T40" s="18"/>
      <c r="HTM40"/>
    </row>
    <row r="41" spans="2:20 5941:5941" ht="45" customHeight="1">
      <c r="B41" s="1135"/>
      <c r="C41" s="42" t="s">
        <v>87</v>
      </c>
      <c r="D41" s="32" t="s">
        <v>86</v>
      </c>
      <c r="E41" s="33">
        <v>4236811086</v>
      </c>
      <c r="F41" s="34"/>
      <c r="G41" s="34" t="s">
        <v>52</v>
      </c>
      <c r="H41" s="318" t="s">
        <v>793</v>
      </c>
      <c r="I41" s="318" t="s">
        <v>793</v>
      </c>
      <c r="J41" s="386"/>
      <c r="K41" s="294" t="s">
        <v>435</v>
      </c>
      <c r="L41" s="294" t="s">
        <v>435</v>
      </c>
      <c r="M41" s="19" t="s">
        <v>718</v>
      </c>
      <c r="N41" s="198" t="s">
        <v>435</v>
      </c>
      <c r="O41" s="18"/>
      <c r="P41" s="18"/>
      <c r="Q41" s="18"/>
      <c r="R41" s="18"/>
      <c r="S41" s="18"/>
      <c r="T41" s="18"/>
      <c r="HTM41"/>
    </row>
    <row r="42" spans="2:20 5941:5941" ht="76.5" customHeight="1">
      <c r="B42" s="1134" t="s">
        <v>88</v>
      </c>
      <c r="C42" s="15" t="s">
        <v>89</v>
      </c>
      <c r="D42" s="18" t="s">
        <v>90</v>
      </c>
      <c r="E42" s="41">
        <v>500000000</v>
      </c>
      <c r="F42" s="12"/>
      <c r="G42" s="12" t="s">
        <v>52</v>
      </c>
      <c r="H42" s="324"/>
      <c r="I42" s="345">
        <v>2016</v>
      </c>
      <c r="J42" s="366">
        <v>2016</v>
      </c>
      <c r="K42" s="289"/>
      <c r="L42" s="18"/>
      <c r="M42" s="19" t="s">
        <v>720</v>
      </c>
      <c r="N42" s="479" t="s">
        <v>725</v>
      </c>
      <c r="O42" s="19"/>
      <c r="P42" s="18"/>
      <c r="Q42" s="18"/>
      <c r="R42" s="18"/>
      <c r="S42" s="18"/>
      <c r="T42" s="18"/>
      <c r="HTM42"/>
    </row>
    <row r="43" spans="2:20 5941:5941" ht="33.75" customHeight="1">
      <c r="B43" s="1040"/>
      <c r="C43" s="15" t="s">
        <v>91</v>
      </c>
      <c r="D43" s="18" t="s">
        <v>92</v>
      </c>
      <c r="E43" s="41">
        <v>120000000</v>
      </c>
      <c r="F43" s="12"/>
      <c r="G43" s="12" t="s">
        <v>52</v>
      </c>
      <c r="H43" s="18"/>
      <c r="I43" s="12">
        <v>2016</v>
      </c>
      <c r="J43" s="366">
        <v>2016</v>
      </c>
      <c r="K43" s="289"/>
      <c r="L43" s="18"/>
      <c r="M43" s="19"/>
      <c r="N43" s="186"/>
      <c r="O43" s="18"/>
      <c r="P43" s="18"/>
      <c r="Q43" s="18"/>
      <c r="R43" s="18"/>
      <c r="S43" s="18"/>
      <c r="T43" s="18"/>
      <c r="HTM43"/>
    </row>
    <row r="44" spans="2:20 5941:5941" ht="37.5" customHeight="1">
      <c r="B44" s="1040"/>
      <c r="C44" s="15" t="s">
        <v>93</v>
      </c>
      <c r="D44" s="18" t="s">
        <v>92</v>
      </c>
      <c r="E44" s="41">
        <v>120000000</v>
      </c>
      <c r="F44" s="12"/>
      <c r="G44" s="12" t="s">
        <v>52</v>
      </c>
      <c r="H44" s="18"/>
      <c r="I44" s="12">
        <v>2016</v>
      </c>
      <c r="J44" s="366">
        <v>2016</v>
      </c>
      <c r="K44" s="289"/>
      <c r="L44" s="18"/>
      <c r="M44" s="19"/>
      <c r="N44" s="186"/>
      <c r="O44" s="18"/>
      <c r="P44" s="18"/>
      <c r="Q44" s="18"/>
      <c r="R44" s="18"/>
      <c r="S44" s="18"/>
      <c r="T44" s="18"/>
      <c r="HTM44"/>
    </row>
    <row r="45" spans="2:20 5941:5941" ht="24.95" customHeight="1">
      <c r="B45" s="1040"/>
      <c r="C45" s="1115" t="s">
        <v>94</v>
      </c>
      <c r="D45" s="38" t="s">
        <v>90</v>
      </c>
      <c r="E45" s="39">
        <v>1800000000</v>
      </c>
      <c r="F45" s="40"/>
      <c r="G45" s="40" t="s">
        <v>52</v>
      </c>
      <c r="H45" s="372"/>
      <c r="I45" s="373">
        <v>2016</v>
      </c>
      <c r="J45" s="365">
        <v>2016</v>
      </c>
      <c r="K45" s="403" t="s">
        <v>16</v>
      </c>
      <c r="L45" s="35"/>
      <c r="M45" s="288" t="s">
        <v>720</v>
      </c>
      <c r="N45" s="480">
        <v>1</v>
      </c>
      <c r="O45" s="18"/>
      <c r="P45" s="18"/>
      <c r="Q45" s="18"/>
      <c r="R45" s="18"/>
      <c r="S45" s="18"/>
      <c r="T45" s="18"/>
      <c r="HTM45"/>
    </row>
    <row r="46" spans="2:20 5941:5941" ht="24.95" customHeight="1">
      <c r="B46" s="1040"/>
      <c r="C46" s="1115"/>
      <c r="D46" s="38" t="s">
        <v>95</v>
      </c>
      <c r="E46" s="39">
        <v>240000000</v>
      </c>
      <c r="F46" s="40"/>
      <c r="G46" s="40" t="s">
        <v>52</v>
      </c>
      <c r="H46" s="38"/>
      <c r="I46" s="40">
        <v>2016</v>
      </c>
      <c r="J46" s="365">
        <v>2016</v>
      </c>
      <c r="K46" s="285"/>
      <c r="L46" s="47"/>
      <c r="M46" s="286"/>
      <c r="N46" s="481"/>
      <c r="O46" s="18"/>
      <c r="P46" s="18"/>
      <c r="Q46" s="18"/>
      <c r="R46" s="18"/>
      <c r="S46" s="18"/>
      <c r="T46" s="18"/>
      <c r="HTM46"/>
    </row>
    <row r="47" spans="2:20 5941:5941" ht="24.95" customHeight="1">
      <c r="B47" s="1040"/>
      <c r="C47" s="1115"/>
      <c r="D47" s="38" t="s">
        <v>96</v>
      </c>
      <c r="E47" s="39">
        <v>120000000</v>
      </c>
      <c r="F47" s="40"/>
      <c r="G47" s="40" t="s">
        <v>52</v>
      </c>
      <c r="H47" s="38"/>
      <c r="I47" s="40">
        <v>2016</v>
      </c>
      <c r="J47" s="365">
        <v>2016</v>
      </c>
      <c r="K47" s="285"/>
      <c r="L47" s="47"/>
      <c r="M47" s="286"/>
      <c r="N47" s="481"/>
      <c r="O47" s="18"/>
      <c r="P47" s="18"/>
      <c r="Q47" s="18"/>
      <c r="R47" s="18"/>
      <c r="S47" s="18"/>
      <c r="T47" s="18"/>
      <c r="HTM47"/>
    </row>
    <row r="48" spans="2:20 5941:5941" ht="24.95" customHeight="1">
      <c r="B48" s="1040"/>
      <c r="C48" s="1115"/>
      <c r="D48" s="38" t="s">
        <v>97</v>
      </c>
      <c r="E48" s="39">
        <v>120000000</v>
      </c>
      <c r="F48" s="40"/>
      <c r="G48" s="40" t="s">
        <v>52</v>
      </c>
      <c r="H48" s="38"/>
      <c r="I48" s="40">
        <v>2016</v>
      </c>
      <c r="J48" s="365">
        <v>2016</v>
      </c>
      <c r="K48" s="285"/>
      <c r="L48" s="47"/>
      <c r="M48" s="286"/>
      <c r="N48" s="481"/>
      <c r="O48" s="18"/>
      <c r="P48" s="18"/>
      <c r="Q48" s="18"/>
      <c r="R48" s="18"/>
      <c r="S48" s="18"/>
      <c r="T48" s="18"/>
      <c r="HTM48"/>
    </row>
    <row r="49" spans="2:20 5941:5941" ht="24.95" customHeight="1">
      <c r="B49" s="1040"/>
      <c r="C49" s="1115"/>
      <c r="D49" s="38" t="s">
        <v>92</v>
      </c>
      <c r="E49" s="39">
        <v>120000000</v>
      </c>
      <c r="F49" s="40"/>
      <c r="G49" s="40" t="s">
        <v>52</v>
      </c>
      <c r="H49" s="38"/>
      <c r="I49" s="40">
        <v>2016</v>
      </c>
      <c r="J49" s="365">
        <v>2016</v>
      </c>
      <c r="K49" s="285"/>
      <c r="L49" s="47"/>
      <c r="M49" s="286"/>
      <c r="N49" s="481"/>
      <c r="O49" s="18"/>
      <c r="P49" s="18"/>
      <c r="Q49" s="18"/>
      <c r="R49" s="18"/>
      <c r="S49" s="18"/>
      <c r="T49" s="18"/>
      <c r="HTM49"/>
    </row>
    <row r="50" spans="2:20 5941:5941" ht="24.95" customHeight="1">
      <c r="B50" s="1040"/>
      <c r="C50" s="1115"/>
      <c r="D50" s="38" t="s">
        <v>98</v>
      </c>
      <c r="E50" s="39">
        <v>180000000</v>
      </c>
      <c r="F50" s="40"/>
      <c r="G50" s="40" t="s">
        <v>52</v>
      </c>
      <c r="H50" s="38"/>
      <c r="I50" s="40">
        <v>2016</v>
      </c>
      <c r="J50" s="365">
        <v>2016</v>
      </c>
      <c r="K50" s="285"/>
      <c r="L50" s="47"/>
      <c r="M50" s="286"/>
      <c r="N50" s="481"/>
      <c r="O50" s="18"/>
      <c r="P50" s="18"/>
      <c r="Q50" s="18"/>
      <c r="R50" s="18"/>
      <c r="S50" s="18"/>
      <c r="T50" s="18"/>
      <c r="HTM50"/>
    </row>
    <row r="51" spans="2:20 5941:5941" ht="24.95" customHeight="1">
      <c r="B51" s="1135"/>
      <c r="C51" s="1116"/>
      <c r="D51" s="32" t="s">
        <v>99</v>
      </c>
      <c r="E51" s="33">
        <v>180000000</v>
      </c>
      <c r="F51" s="34"/>
      <c r="G51" s="34" t="s">
        <v>52</v>
      </c>
      <c r="H51" s="32"/>
      <c r="I51" s="34">
        <v>2016</v>
      </c>
      <c r="J51" s="363">
        <v>2016</v>
      </c>
      <c r="K51" s="284"/>
      <c r="L51" s="55"/>
      <c r="M51" s="287"/>
      <c r="N51" s="482"/>
      <c r="O51" s="18"/>
      <c r="P51" s="18"/>
      <c r="Q51" s="18"/>
      <c r="R51" s="18"/>
      <c r="S51" s="18"/>
      <c r="T51" s="18"/>
      <c r="HTM51"/>
    </row>
    <row r="52" spans="2:20 5941:5941" ht="24.95" customHeight="1">
      <c r="B52" s="1134" t="s">
        <v>100</v>
      </c>
      <c r="C52" s="1133" t="s">
        <v>101</v>
      </c>
      <c r="D52" s="35" t="s">
        <v>90</v>
      </c>
      <c r="E52" s="36">
        <v>3150000000</v>
      </c>
      <c r="F52" s="37"/>
      <c r="G52" s="37" t="s">
        <v>52</v>
      </c>
      <c r="H52" s="374"/>
      <c r="I52" s="371">
        <v>2016</v>
      </c>
      <c r="J52" s="364">
        <v>2016</v>
      </c>
      <c r="K52" s="290"/>
      <c r="L52" s="35"/>
      <c r="M52" s="288"/>
      <c r="N52" s="483"/>
      <c r="O52" s="18"/>
      <c r="P52" s="18"/>
      <c r="Q52" s="18"/>
      <c r="R52" s="18"/>
      <c r="S52" s="18"/>
      <c r="T52" s="18"/>
      <c r="HTM52"/>
    </row>
    <row r="53" spans="2:20 5941:5941" ht="24.95" customHeight="1">
      <c r="B53" s="1040"/>
      <c r="C53" s="1064"/>
      <c r="D53" s="38" t="s">
        <v>95</v>
      </c>
      <c r="E53" s="39">
        <v>300000000</v>
      </c>
      <c r="F53" s="40"/>
      <c r="G53" s="40" t="s">
        <v>52</v>
      </c>
      <c r="H53" s="43"/>
      <c r="I53" s="40">
        <v>2016</v>
      </c>
      <c r="J53" s="365">
        <v>2016</v>
      </c>
      <c r="K53" s="291"/>
      <c r="L53" s="47"/>
      <c r="M53" s="286"/>
      <c r="N53" s="481"/>
      <c r="O53" s="18"/>
      <c r="P53" s="18"/>
      <c r="Q53" s="18"/>
      <c r="R53" s="18"/>
      <c r="S53" s="18"/>
      <c r="T53" s="18"/>
      <c r="HTM53"/>
    </row>
    <row r="54" spans="2:20 5941:5941" ht="24.95" customHeight="1">
      <c r="B54" s="1040"/>
      <c r="C54" s="1064"/>
      <c r="D54" s="38" t="s">
        <v>96</v>
      </c>
      <c r="E54" s="39">
        <v>150000000</v>
      </c>
      <c r="F54" s="40"/>
      <c r="G54" s="40" t="s">
        <v>52</v>
      </c>
      <c r="H54" s="43"/>
      <c r="I54" s="40">
        <v>2016</v>
      </c>
      <c r="J54" s="365">
        <v>2016</v>
      </c>
      <c r="K54" s="291"/>
      <c r="L54" s="47"/>
      <c r="M54" s="286"/>
      <c r="N54" s="481"/>
      <c r="O54" s="18"/>
      <c r="P54" s="18"/>
      <c r="Q54" s="18"/>
      <c r="R54" s="18"/>
      <c r="S54" s="18"/>
      <c r="T54" s="18"/>
      <c r="HTM54"/>
    </row>
    <row r="55" spans="2:20 5941:5941" ht="24.95" customHeight="1">
      <c r="B55" s="1040"/>
      <c r="C55" s="1064"/>
      <c r="D55" s="38" t="s">
        <v>97</v>
      </c>
      <c r="E55" s="39">
        <v>150000000</v>
      </c>
      <c r="F55" s="40"/>
      <c r="G55" s="40" t="s">
        <v>52</v>
      </c>
      <c r="H55" s="43"/>
      <c r="I55" s="40">
        <v>2016</v>
      </c>
      <c r="J55" s="365">
        <v>2016</v>
      </c>
      <c r="K55" s="291"/>
      <c r="L55" s="47"/>
      <c r="M55" s="286"/>
      <c r="N55" s="481"/>
      <c r="O55" s="18"/>
      <c r="P55" s="18"/>
      <c r="Q55" s="18"/>
      <c r="R55" s="18"/>
      <c r="S55" s="18"/>
      <c r="T55" s="18"/>
      <c r="HTM55"/>
    </row>
    <row r="56" spans="2:20 5941:5941" ht="24.95" customHeight="1">
      <c r="B56" s="1040"/>
      <c r="C56" s="1064"/>
      <c r="D56" s="38" t="s">
        <v>92</v>
      </c>
      <c r="E56" s="39">
        <v>150000000</v>
      </c>
      <c r="F56" s="40"/>
      <c r="G56" s="40" t="s">
        <v>52</v>
      </c>
      <c r="H56" s="43"/>
      <c r="I56" s="40">
        <v>2016</v>
      </c>
      <c r="J56" s="365">
        <v>2016</v>
      </c>
      <c r="K56" s="291"/>
      <c r="L56" s="47"/>
      <c r="M56" s="286"/>
      <c r="N56" s="481"/>
      <c r="O56" s="18"/>
      <c r="P56" s="18"/>
      <c r="Q56" s="18"/>
      <c r="R56" s="18"/>
      <c r="S56" s="18"/>
      <c r="T56" s="18"/>
      <c r="HTM56"/>
    </row>
    <row r="57" spans="2:20 5941:5941" ht="24.95" customHeight="1">
      <c r="B57" s="1040"/>
      <c r="C57" s="1064"/>
      <c r="D57" s="38" t="s">
        <v>98</v>
      </c>
      <c r="E57" s="39">
        <v>150000000</v>
      </c>
      <c r="F57" s="40"/>
      <c r="G57" s="40" t="s">
        <v>52</v>
      </c>
      <c r="H57" s="43"/>
      <c r="I57" s="40">
        <v>2016</v>
      </c>
      <c r="J57" s="365">
        <v>2016</v>
      </c>
      <c r="K57" s="291"/>
      <c r="L57" s="47"/>
      <c r="M57" s="286"/>
      <c r="N57" s="481"/>
      <c r="O57" s="18"/>
      <c r="P57" s="18"/>
      <c r="Q57" s="18"/>
      <c r="R57" s="18"/>
      <c r="S57" s="18"/>
      <c r="T57" s="18"/>
      <c r="HTM57"/>
    </row>
    <row r="58" spans="2:20 5941:5941" ht="24.95" customHeight="1">
      <c r="B58" s="1040"/>
      <c r="C58" s="1132"/>
      <c r="D58" s="38" t="s">
        <v>99</v>
      </c>
      <c r="E58" s="39">
        <v>150000000</v>
      </c>
      <c r="F58" s="40"/>
      <c r="G58" s="40" t="s">
        <v>52</v>
      </c>
      <c r="H58" s="43"/>
      <c r="I58" s="40">
        <v>2016</v>
      </c>
      <c r="J58" s="365">
        <v>2016</v>
      </c>
      <c r="K58" s="292"/>
      <c r="L58" s="55"/>
      <c r="M58" s="287"/>
      <c r="N58" s="482"/>
      <c r="O58" s="18"/>
      <c r="P58" s="18"/>
      <c r="Q58" s="18"/>
      <c r="R58" s="18"/>
      <c r="S58" s="18"/>
      <c r="T58" s="18"/>
      <c r="HTM58"/>
    </row>
    <row r="59" spans="2:20 5941:5941" ht="24.95" customHeight="1">
      <c r="B59" s="1040"/>
      <c r="C59" s="1133" t="s">
        <v>102</v>
      </c>
      <c r="D59" s="35" t="s">
        <v>90</v>
      </c>
      <c r="E59" s="36">
        <v>1000000000</v>
      </c>
      <c r="F59" s="37"/>
      <c r="G59" s="37" t="s">
        <v>52</v>
      </c>
      <c r="H59" s="374"/>
      <c r="I59" s="371">
        <v>2016</v>
      </c>
      <c r="J59" s="364">
        <v>2016</v>
      </c>
      <c r="K59" s="290"/>
      <c r="L59" s="35"/>
      <c r="M59" s="288"/>
      <c r="N59" s="483"/>
      <c r="O59" s="18"/>
      <c r="P59" s="18"/>
      <c r="Q59" s="18"/>
      <c r="R59" s="18"/>
      <c r="S59" s="18"/>
      <c r="T59" s="18"/>
      <c r="HTM59"/>
    </row>
    <row r="60" spans="2:20 5941:5941" ht="24.95" customHeight="1">
      <c r="B60" s="1040"/>
      <c r="C60" s="1064"/>
      <c r="D60" s="38" t="s">
        <v>95</v>
      </c>
      <c r="E60" s="39">
        <v>160000000</v>
      </c>
      <c r="F60" s="40"/>
      <c r="G60" s="40" t="s">
        <v>52</v>
      </c>
      <c r="H60" s="43"/>
      <c r="I60" s="40">
        <v>2016</v>
      </c>
      <c r="J60" s="365">
        <v>2016</v>
      </c>
      <c r="K60" s="291"/>
      <c r="L60" s="47"/>
      <c r="M60" s="286"/>
      <c r="N60" s="481"/>
      <c r="O60" s="18"/>
      <c r="P60" s="18"/>
      <c r="Q60" s="18"/>
      <c r="R60" s="18"/>
      <c r="S60" s="18"/>
      <c r="T60" s="18"/>
      <c r="HTM60"/>
    </row>
    <row r="61" spans="2:20 5941:5941" ht="24.95" customHeight="1">
      <c r="B61" s="1040"/>
      <c r="C61" s="1064"/>
      <c r="D61" s="38" t="s">
        <v>96</v>
      </c>
      <c r="E61" s="39">
        <v>80000000</v>
      </c>
      <c r="F61" s="40"/>
      <c r="G61" s="40" t="s">
        <v>52</v>
      </c>
      <c r="H61" s="43"/>
      <c r="I61" s="40">
        <v>2016</v>
      </c>
      <c r="J61" s="365">
        <v>2016</v>
      </c>
      <c r="K61" s="291"/>
      <c r="L61" s="47"/>
      <c r="M61" s="286"/>
      <c r="N61" s="481"/>
      <c r="O61" s="18"/>
      <c r="P61" s="18"/>
      <c r="Q61" s="18"/>
      <c r="R61" s="18"/>
      <c r="S61" s="18"/>
      <c r="T61" s="18"/>
      <c r="HTM61"/>
    </row>
    <row r="62" spans="2:20 5941:5941" ht="24.95" customHeight="1">
      <c r="B62" s="1040"/>
      <c r="C62" s="1064"/>
      <c r="D62" s="38" t="s">
        <v>97</v>
      </c>
      <c r="E62" s="39">
        <v>80000000</v>
      </c>
      <c r="F62" s="40"/>
      <c r="G62" s="40" t="s">
        <v>52</v>
      </c>
      <c r="H62" s="43"/>
      <c r="I62" s="40">
        <v>2016</v>
      </c>
      <c r="J62" s="365">
        <v>2016</v>
      </c>
      <c r="K62" s="291"/>
      <c r="L62" s="47"/>
      <c r="M62" s="286"/>
      <c r="N62" s="481"/>
      <c r="O62" s="18"/>
      <c r="P62" s="18"/>
      <c r="Q62" s="18"/>
      <c r="R62" s="18"/>
      <c r="S62" s="18"/>
      <c r="T62" s="18"/>
      <c r="HTM62"/>
    </row>
    <row r="63" spans="2:20 5941:5941" ht="24.95" customHeight="1">
      <c r="B63" s="1040"/>
      <c r="C63" s="1064"/>
      <c r="D63" s="38" t="s">
        <v>92</v>
      </c>
      <c r="E63" s="39">
        <v>80000000</v>
      </c>
      <c r="F63" s="40"/>
      <c r="G63" s="40" t="s">
        <v>52</v>
      </c>
      <c r="H63" s="43"/>
      <c r="I63" s="40">
        <v>2016</v>
      </c>
      <c r="J63" s="365">
        <v>2016</v>
      </c>
      <c r="K63" s="291"/>
      <c r="L63" s="47"/>
      <c r="M63" s="286"/>
      <c r="N63" s="481"/>
      <c r="O63" s="18"/>
      <c r="P63" s="18"/>
      <c r="Q63" s="18"/>
      <c r="R63" s="18"/>
      <c r="S63" s="18"/>
      <c r="T63" s="18"/>
      <c r="HTM63"/>
    </row>
    <row r="64" spans="2:20 5941:5941" ht="24.95" customHeight="1">
      <c r="B64" s="1040"/>
      <c r="C64" s="1064"/>
      <c r="D64" s="38" t="s">
        <v>98</v>
      </c>
      <c r="E64" s="39">
        <v>80000000</v>
      </c>
      <c r="F64" s="40"/>
      <c r="G64" s="40" t="s">
        <v>52</v>
      </c>
      <c r="H64" s="43"/>
      <c r="I64" s="40">
        <v>2016</v>
      </c>
      <c r="J64" s="365">
        <v>2016</v>
      </c>
      <c r="K64" s="291"/>
      <c r="L64" s="47"/>
      <c r="M64" s="286"/>
      <c r="N64" s="481"/>
      <c r="O64" s="18"/>
      <c r="P64" s="18"/>
      <c r="Q64" s="18"/>
      <c r="R64" s="18"/>
      <c r="S64" s="18"/>
      <c r="T64" s="18"/>
      <c r="HTM64"/>
    </row>
    <row r="65" spans="2:20 5941:5941" ht="24.95" customHeight="1">
      <c r="B65" s="1040"/>
      <c r="C65" s="1064"/>
      <c r="D65" s="43" t="s">
        <v>99</v>
      </c>
      <c r="E65" s="44">
        <v>80000000</v>
      </c>
      <c r="F65" s="45"/>
      <c r="G65" s="45" t="s">
        <v>52</v>
      </c>
      <c r="H65" s="43"/>
      <c r="I65" s="45">
        <v>2016</v>
      </c>
      <c r="J65" s="367">
        <v>2016</v>
      </c>
      <c r="K65" s="292"/>
      <c r="L65" s="55"/>
      <c r="M65" s="287"/>
      <c r="N65" s="482"/>
      <c r="O65" s="18"/>
      <c r="P65" s="18"/>
      <c r="Q65" s="18"/>
      <c r="R65" s="18"/>
      <c r="S65" s="18"/>
      <c r="T65" s="18"/>
      <c r="HTM65"/>
    </row>
    <row r="66" spans="2:20 5941:5941" ht="24.95" customHeight="1">
      <c r="B66" s="1040"/>
      <c r="C66" s="1133" t="s">
        <v>103</v>
      </c>
      <c r="D66" s="35" t="s">
        <v>90</v>
      </c>
      <c r="E66" s="36">
        <v>1900543905</v>
      </c>
      <c r="F66" s="37"/>
      <c r="G66" s="37" t="s">
        <v>52</v>
      </c>
      <c r="H66" s="375"/>
      <c r="I66" s="371">
        <v>2016</v>
      </c>
      <c r="J66" s="364">
        <v>2016</v>
      </c>
      <c r="K66" s="290"/>
      <c r="L66" s="35"/>
      <c r="M66" s="288"/>
      <c r="N66" s="483"/>
      <c r="O66" s="18"/>
      <c r="P66" s="18"/>
      <c r="Q66" s="18"/>
      <c r="R66" s="18"/>
      <c r="S66" s="18"/>
      <c r="T66" s="18"/>
      <c r="HTM66"/>
    </row>
    <row r="67" spans="2:20 5941:5941" ht="24.95" customHeight="1">
      <c r="B67" s="1040"/>
      <c r="C67" s="1132"/>
      <c r="D67" s="32"/>
      <c r="E67" s="33"/>
      <c r="F67" s="34"/>
      <c r="G67" s="34" t="s">
        <v>52</v>
      </c>
      <c r="H67" s="32"/>
      <c r="I67" s="34">
        <v>2016</v>
      </c>
      <c r="J67" s="363">
        <v>2016</v>
      </c>
      <c r="K67" s="292"/>
      <c r="L67" s="55"/>
      <c r="M67" s="287"/>
      <c r="N67" s="482"/>
      <c r="O67" s="18"/>
      <c r="P67" s="18"/>
      <c r="Q67" s="18"/>
      <c r="R67" s="18"/>
      <c r="S67" s="18"/>
      <c r="T67" s="18"/>
      <c r="HTM67"/>
    </row>
    <row r="68" spans="2:20 5941:5941" ht="24.95" customHeight="1">
      <c r="B68" s="1040"/>
      <c r="C68" s="1115" t="s">
        <v>104</v>
      </c>
      <c r="D68" s="38" t="s">
        <v>90</v>
      </c>
      <c r="E68" s="39"/>
      <c r="F68" s="40"/>
      <c r="G68" s="40" t="s">
        <v>52</v>
      </c>
      <c r="H68" s="376"/>
      <c r="I68" s="373">
        <v>2016</v>
      </c>
      <c r="J68" s="365">
        <v>2016</v>
      </c>
      <c r="K68" s="290"/>
      <c r="L68" s="35"/>
      <c r="M68" s="288" t="s">
        <v>721</v>
      </c>
      <c r="N68" s="483"/>
      <c r="O68" s="18"/>
      <c r="P68" s="18"/>
      <c r="Q68" s="18"/>
      <c r="R68" s="18"/>
      <c r="S68" s="18"/>
      <c r="T68" s="18"/>
      <c r="HTM68"/>
    </row>
    <row r="69" spans="2:20 5941:5941" ht="24.95" customHeight="1">
      <c r="B69" s="1040"/>
      <c r="C69" s="1115"/>
      <c r="D69" s="38" t="s">
        <v>105</v>
      </c>
      <c r="E69" s="39">
        <v>5536470202</v>
      </c>
      <c r="F69" s="40"/>
      <c r="G69" s="40" t="s">
        <v>16</v>
      </c>
      <c r="H69" s="377" t="s">
        <v>793</v>
      </c>
      <c r="I69" s="377" t="s">
        <v>793</v>
      </c>
      <c r="J69" s="365">
        <v>2016</v>
      </c>
      <c r="K69" s="291" t="s">
        <v>435</v>
      </c>
      <c r="L69" s="47" t="s">
        <v>435</v>
      </c>
      <c r="M69" s="286" t="s">
        <v>722</v>
      </c>
      <c r="N69" s="481"/>
      <c r="O69" s="18"/>
      <c r="P69" s="18"/>
      <c r="Q69" s="18"/>
      <c r="R69" s="18"/>
      <c r="S69" s="18"/>
      <c r="T69" s="18"/>
      <c r="HTM69"/>
    </row>
    <row r="70" spans="2:20 5941:5941" ht="24.95" customHeight="1">
      <c r="B70" s="1040"/>
      <c r="C70" s="1115"/>
      <c r="D70" s="38" t="s">
        <v>106</v>
      </c>
      <c r="E70" s="39">
        <v>34838309722</v>
      </c>
      <c r="F70" s="40"/>
      <c r="G70" s="40" t="s">
        <v>16</v>
      </c>
      <c r="H70" s="377" t="s">
        <v>793</v>
      </c>
      <c r="I70" s="377" t="s">
        <v>793</v>
      </c>
      <c r="J70" s="365">
        <v>2016</v>
      </c>
      <c r="K70" s="291" t="s">
        <v>435</v>
      </c>
      <c r="L70" s="47" t="s">
        <v>435</v>
      </c>
      <c r="M70" s="286" t="s">
        <v>722</v>
      </c>
      <c r="N70" s="481"/>
      <c r="O70" s="18"/>
      <c r="P70" s="18"/>
      <c r="Q70" s="18"/>
      <c r="R70" s="18"/>
      <c r="S70" s="18"/>
      <c r="T70" s="18"/>
      <c r="HTM70"/>
    </row>
    <row r="71" spans="2:20 5941:5941" ht="24.95" customHeight="1">
      <c r="B71" s="1040"/>
      <c r="C71" s="1115"/>
      <c r="D71" s="47" t="s">
        <v>107</v>
      </c>
      <c r="E71" s="48">
        <v>5986401168</v>
      </c>
      <c r="F71" s="49"/>
      <c r="G71" s="49" t="s">
        <v>52</v>
      </c>
      <c r="H71" s="377" t="s">
        <v>793</v>
      </c>
      <c r="I71" s="377" t="s">
        <v>793</v>
      </c>
      <c r="J71" s="368">
        <v>2016</v>
      </c>
      <c r="K71" s="291" t="s">
        <v>435</v>
      </c>
      <c r="L71" s="47" t="s">
        <v>435</v>
      </c>
      <c r="M71" s="286" t="s">
        <v>722</v>
      </c>
      <c r="N71" s="481"/>
      <c r="O71" s="18"/>
      <c r="P71" s="18"/>
      <c r="Q71" s="18"/>
      <c r="R71" s="18"/>
      <c r="S71" s="18"/>
      <c r="T71" s="18"/>
      <c r="HTM71"/>
    </row>
    <row r="72" spans="2:20 5941:5941" ht="24.95" customHeight="1">
      <c r="B72" s="1040"/>
      <c r="C72" s="1115"/>
      <c r="D72" s="50" t="s">
        <v>77</v>
      </c>
      <c r="E72" s="51">
        <v>1500000000</v>
      </c>
      <c r="F72" s="49"/>
      <c r="G72" s="49" t="s">
        <v>52</v>
      </c>
      <c r="H72" s="378"/>
      <c r="I72" s="379">
        <v>2016</v>
      </c>
      <c r="J72" s="368">
        <v>2016</v>
      </c>
      <c r="K72" s="291"/>
      <c r="L72" s="47"/>
      <c r="M72" s="286" t="s">
        <v>723</v>
      </c>
      <c r="N72" s="481"/>
      <c r="O72" s="18"/>
      <c r="P72" s="18"/>
      <c r="Q72" s="18"/>
      <c r="R72" s="18"/>
      <c r="S72" s="18"/>
      <c r="T72" s="18"/>
      <c r="HTM72"/>
    </row>
    <row r="73" spans="2:20 5941:5941" ht="24.95" customHeight="1">
      <c r="B73" s="1040"/>
      <c r="C73" s="1115"/>
      <c r="D73" s="50" t="s">
        <v>108</v>
      </c>
      <c r="E73" s="51">
        <v>1000000000</v>
      </c>
      <c r="F73" s="49"/>
      <c r="G73" s="49" t="s">
        <v>52</v>
      </c>
      <c r="H73" s="378"/>
      <c r="I73" s="379">
        <v>2016</v>
      </c>
      <c r="J73" s="368">
        <v>2016</v>
      </c>
      <c r="K73" s="291"/>
      <c r="L73" s="47"/>
      <c r="M73" s="286" t="s">
        <v>723</v>
      </c>
      <c r="N73" s="481"/>
      <c r="O73" s="18"/>
      <c r="P73" s="18"/>
      <c r="Q73" s="18"/>
      <c r="R73" s="18"/>
      <c r="S73" s="18"/>
      <c r="T73" s="18"/>
      <c r="HTM73"/>
    </row>
    <row r="74" spans="2:20 5941:5941" ht="24.95" customHeight="1">
      <c r="B74" s="1040"/>
      <c r="C74" s="1115"/>
      <c r="D74" s="50" t="s">
        <v>70</v>
      </c>
      <c r="E74" s="51">
        <v>3000000000</v>
      </c>
      <c r="F74" s="49"/>
      <c r="G74" s="49" t="s">
        <v>16</v>
      </c>
      <c r="H74" s="378"/>
      <c r="I74" s="379">
        <v>2016</v>
      </c>
      <c r="J74" s="368">
        <v>2016</v>
      </c>
      <c r="K74" s="291"/>
      <c r="L74" s="47"/>
      <c r="M74" s="286" t="s">
        <v>721</v>
      </c>
      <c r="N74" s="484"/>
      <c r="O74" s="18"/>
      <c r="P74" s="18"/>
      <c r="Q74" s="18"/>
      <c r="R74" s="18"/>
      <c r="S74" s="18"/>
      <c r="T74" s="18"/>
      <c r="HTM74"/>
    </row>
    <row r="75" spans="2:20 5941:5941" ht="24.95" customHeight="1">
      <c r="B75" s="1040"/>
      <c r="C75" s="1115"/>
      <c r="D75" s="50" t="s">
        <v>109</v>
      </c>
      <c r="E75" s="51">
        <v>1200000000</v>
      </c>
      <c r="F75" s="49"/>
      <c r="G75" s="49" t="s">
        <v>16</v>
      </c>
      <c r="H75" s="378"/>
      <c r="I75" s="379">
        <v>2016</v>
      </c>
      <c r="J75" s="368">
        <v>2016</v>
      </c>
      <c r="K75" s="291"/>
      <c r="L75" s="47"/>
      <c r="M75" s="286" t="s">
        <v>721</v>
      </c>
      <c r="N75" s="484"/>
      <c r="O75" s="18"/>
      <c r="P75" s="18"/>
      <c r="Q75" s="18"/>
      <c r="R75" s="18"/>
      <c r="S75" s="18"/>
      <c r="T75" s="18"/>
    </row>
    <row r="76" spans="2:20 5941:5941" ht="24.95" customHeight="1">
      <c r="B76" s="1040"/>
      <c r="C76" s="1115"/>
      <c r="D76" s="50" t="s">
        <v>110</v>
      </c>
      <c r="E76" s="51">
        <v>4500000000</v>
      </c>
      <c r="F76" s="49"/>
      <c r="G76" s="49" t="s">
        <v>16</v>
      </c>
      <c r="H76" s="378"/>
      <c r="I76" s="379">
        <v>2016</v>
      </c>
      <c r="J76" s="368">
        <v>2016</v>
      </c>
      <c r="K76" s="291"/>
      <c r="L76" s="47"/>
      <c r="M76" s="286" t="s">
        <v>721</v>
      </c>
      <c r="N76" s="484"/>
      <c r="O76" s="18"/>
      <c r="P76" s="18"/>
      <c r="Q76" s="18"/>
      <c r="R76" s="18"/>
      <c r="S76" s="18"/>
      <c r="T76" s="18"/>
    </row>
    <row r="77" spans="2:20 5941:5941" ht="24.95" customHeight="1">
      <c r="B77" s="1040"/>
      <c r="C77" s="1115"/>
      <c r="D77" s="50" t="s">
        <v>111</v>
      </c>
      <c r="E77" s="51">
        <v>3000000000</v>
      </c>
      <c r="F77" s="49"/>
      <c r="G77" s="49" t="s">
        <v>16</v>
      </c>
      <c r="H77" s="378"/>
      <c r="I77" s="379">
        <v>2016</v>
      </c>
      <c r="J77" s="368">
        <v>2016</v>
      </c>
      <c r="K77" s="291"/>
      <c r="L77" s="47"/>
      <c r="M77" s="286" t="s">
        <v>721</v>
      </c>
      <c r="N77" s="484"/>
      <c r="O77" s="18"/>
      <c r="P77" s="18"/>
      <c r="Q77" s="18"/>
      <c r="R77" s="18"/>
      <c r="S77" s="18"/>
      <c r="T77" s="18"/>
    </row>
    <row r="78" spans="2:20 5941:5941" ht="24.95" customHeight="1">
      <c r="B78" s="1040"/>
      <c r="C78" s="1116"/>
      <c r="D78" s="52" t="s">
        <v>112</v>
      </c>
      <c r="E78" s="53">
        <v>1800000000</v>
      </c>
      <c r="F78" s="54"/>
      <c r="G78" s="54" t="s">
        <v>52</v>
      </c>
      <c r="H78" s="380"/>
      <c r="I78" s="379">
        <v>2016</v>
      </c>
      <c r="J78" s="368">
        <v>2016</v>
      </c>
      <c r="K78" s="292"/>
      <c r="L78" s="55"/>
      <c r="M78" s="287" t="s">
        <v>721</v>
      </c>
      <c r="N78" s="484"/>
      <c r="O78" s="18"/>
      <c r="P78" s="18"/>
      <c r="Q78" s="18"/>
      <c r="R78" s="18"/>
      <c r="S78" s="18"/>
      <c r="T78" s="18"/>
    </row>
    <row r="79" spans="2:20 5941:5941" ht="24.95" customHeight="1">
      <c r="B79" s="1040"/>
      <c r="C79" s="1136" t="s">
        <v>113</v>
      </c>
      <c r="D79" s="35" t="s">
        <v>90</v>
      </c>
      <c r="E79" s="36"/>
      <c r="F79" s="37"/>
      <c r="G79" s="37" t="s">
        <v>52</v>
      </c>
      <c r="H79" s="374"/>
      <c r="I79" s="371">
        <v>2016</v>
      </c>
      <c r="J79" s="364">
        <v>2016</v>
      </c>
      <c r="K79" s="290"/>
      <c r="L79" s="35"/>
      <c r="M79" s="288"/>
      <c r="N79" s="483"/>
      <c r="O79" s="18"/>
      <c r="P79" s="18"/>
      <c r="Q79" s="18"/>
      <c r="R79" s="18"/>
      <c r="S79" s="18"/>
      <c r="T79" s="18"/>
    </row>
    <row r="80" spans="2:20 5941:5941" ht="37.5" customHeight="1">
      <c r="B80" s="1040"/>
      <c r="C80" s="1115"/>
      <c r="D80" s="56" t="s">
        <v>114</v>
      </c>
      <c r="E80" s="57">
        <v>800000000</v>
      </c>
      <c r="F80" s="40"/>
      <c r="G80" s="40" t="s">
        <v>52</v>
      </c>
      <c r="H80" s="374"/>
      <c r="I80" s="371">
        <v>2016</v>
      </c>
      <c r="J80" s="365">
        <v>2016</v>
      </c>
      <c r="K80" s="291"/>
      <c r="L80" s="47"/>
      <c r="M80" s="286" t="s">
        <v>721</v>
      </c>
      <c r="N80" s="485">
        <v>0</v>
      </c>
      <c r="O80" s="18"/>
      <c r="P80" s="18"/>
      <c r="Q80" s="18"/>
      <c r="R80" s="18"/>
      <c r="S80" s="18"/>
      <c r="T80" s="18"/>
    </row>
    <row r="81" spans="2:20" ht="41.25" customHeight="1">
      <c r="B81" s="1040"/>
      <c r="C81" s="1115"/>
      <c r="D81" s="56" t="s">
        <v>115</v>
      </c>
      <c r="E81" s="57">
        <v>800000000</v>
      </c>
      <c r="F81" s="40"/>
      <c r="G81" s="40" t="s">
        <v>52</v>
      </c>
      <c r="H81" s="374"/>
      <c r="I81" s="371">
        <v>2016</v>
      </c>
      <c r="J81" s="365">
        <v>2016</v>
      </c>
      <c r="K81" s="291"/>
      <c r="L81" s="47"/>
      <c r="M81" s="286" t="s">
        <v>721</v>
      </c>
      <c r="N81" s="485">
        <v>0</v>
      </c>
      <c r="O81" s="18"/>
      <c r="P81" s="18"/>
      <c r="Q81" s="18"/>
      <c r="R81" s="18"/>
      <c r="S81" s="18"/>
      <c r="T81" s="18"/>
    </row>
    <row r="82" spans="2:20" ht="39" customHeight="1">
      <c r="B82" s="1040"/>
      <c r="C82" s="1115"/>
      <c r="D82" s="56" t="s">
        <v>116</v>
      </c>
      <c r="E82" s="57">
        <v>800000000</v>
      </c>
      <c r="F82" s="40"/>
      <c r="G82" s="40" t="s">
        <v>52</v>
      </c>
      <c r="H82" s="374"/>
      <c r="I82" s="371">
        <v>2016</v>
      </c>
      <c r="J82" s="365">
        <v>2016</v>
      </c>
      <c r="K82" s="291"/>
      <c r="L82" s="47"/>
      <c r="M82" s="286" t="s">
        <v>721</v>
      </c>
      <c r="N82" s="485">
        <v>0</v>
      </c>
      <c r="O82" s="18"/>
      <c r="P82" s="18"/>
      <c r="Q82" s="18"/>
      <c r="R82" s="18"/>
      <c r="S82" s="18"/>
      <c r="T82" s="18"/>
    </row>
    <row r="83" spans="2:20" ht="24.95" customHeight="1">
      <c r="B83" s="1040"/>
      <c r="C83" s="1115"/>
      <c r="D83" s="58" t="s">
        <v>95</v>
      </c>
      <c r="E83" s="59">
        <v>160000000</v>
      </c>
      <c r="F83" s="40"/>
      <c r="G83" s="40" t="s">
        <v>52</v>
      </c>
      <c r="H83" s="38"/>
      <c r="I83" s="40">
        <v>2016</v>
      </c>
      <c r="J83" s="365">
        <v>2016</v>
      </c>
      <c r="K83" s="291"/>
      <c r="L83" s="47"/>
      <c r="M83" s="286"/>
      <c r="N83" s="481"/>
      <c r="O83" s="18"/>
      <c r="P83" s="18"/>
      <c r="Q83" s="18"/>
      <c r="R83" s="18"/>
      <c r="S83" s="18"/>
      <c r="T83" s="18"/>
    </row>
    <row r="84" spans="2:20" ht="24.95" customHeight="1">
      <c r="B84" s="1040"/>
      <c r="C84" s="1115"/>
      <c r="D84" s="58" t="s">
        <v>96</v>
      </c>
      <c r="E84" s="59">
        <v>80000000</v>
      </c>
      <c r="F84" s="40"/>
      <c r="G84" s="40" t="s">
        <v>52</v>
      </c>
      <c r="H84" s="38"/>
      <c r="I84" s="40">
        <v>2016</v>
      </c>
      <c r="J84" s="365">
        <v>2016</v>
      </c>
      <c r="K84" s="291"/>
      <c r="L84" s="47"/>
      <c r="M84" s="286"/>
      <c r="N84" s="481"/>
      <c r="O84" s="18"/>
      <c r="P84" s="18"/>
      <c r="Q84" s="18"/>
      <c r="R84" s="18"/>
      <c r="S84" s="18"/>
      <c r="T84" s="18"/>
    </row>
    <row r="85" spans="2:20" ht="24.95" customHeight="1">
      <c r="B85" s="1040"/>
      <c r="C85" s="1115"/>
      <c r="D85" s="58" t="s">
        <v>97</v>
      </c>
      <c r="E85" s="59">
        <v>80000000</v>
      </c>
      <c r="F85" s="40"/>
      <c r="G85" s="40" t="s">
        <v>52</v>
      </c>
      <c r="H85" s="38"/>
      <c r="I85" s="40">
        <v>2016</v>
      </c>
      <c r="J85" s="365">
        <v>2016</v>
      </c>
      <c r="K85" s="291"/>
      <c r="L85" s="47"/>
      <c r="M85" s="286"/>
      <c r="N85" s="481"/>
      <c r="O85" s="18"/>
      <c r="P85" s="18"/>
      <c r="Q85" s="18"/>
      <c r="R85" s="18"/>
      <c r="S85" s="18"/>
      <c r="T85" s="18"/>
    </row>
    <row r="86" spans="2:20" ht="24.95" customHeight="1">
      <c r="B86" s="1040"/>
      <c r="C86" s="1115"/>
      <c r="D86" s="58" t="s">
        <v>92</v>
      </c>
      <c r="E86" s="59">
        <v>80000000</v>
      </c>
      <c r="F86" s="40"/>
      <c r="G86" s="40" t="s">
        <v>52</v>
      </c>
      <c r="H86" s="38"/>
      <c r="I86" s="40">
        <v>2016</v>
      </c>
      <c r="J86" s="365">
        <v>2016</v>
      </c>
      <c r="K86" s="291"/>
      <c r="L86" s="47"/>
      <c r="M86" s="286"/>
      <c r="N86" s="481"/>
      <c r="O86" s="18"/>
      <c r="P86" s="18"/>
      <c r="Q86" s="18"/>
      <c r="R86" s="18"/>
      <c r="S86" s="18"/>
      <c r="T86" s="18"/>
    </row>
    <row r="87" spans="2:20" ht="24.95" customHeight="1">
      <c r="B87" s="1040"/>
      <c r="C87" s="1115"/>
      <c r="D87" s="58" t="s">
        <v>98</v>
      </c>
      <c r="E87" s="59">
        <v>80000000</v>
      </c>
      <c r="F87" s="40"/>
      <c r="G87" s="40" t="s">
        <v>52</v>
      </c>
      <c r="H87" s="38"/>
      <c r="I87" s="40">
        <v>2016</v>
      </c>
      <c r="J87" s="365">
        <v>2016</v>
      </c>
      <c r="K87" s="291"/>
      <c r="L87" s="47"/>
      <c r="M87" s="286"/>
      <c r="N87" s="481"/>
      <c r="O87" s="18"/>
      <c r="P87" s="18"/>
      <c r="Q87" s="18"/>
      <c r="R87" s="18"/>
      <c r="S87" s="18"/>
      <c r="T87" s="18"/>
    </row>
    <row r="88" spans="2:20" ht="24.95" customHeight="1">
      <c r="B88" s="1040"/>
      <c r="C88" s="1116"/>
      <c r="D88" s="60" t="s">
        <v>99</v>
      </c>
      <c r="E88" s="61">
        <v>80000000</v>
      </c>
      <c r="F88" s="34"/>
      <c r="G88" s="34" t="s">
        <v>52</v>
      </c>
      <c r="H88" s="32"/>
      <c r="I88" s="34">
        <v>2016</v>
      </c>
      <c r="J88" s="363">
        <v>2016</v>
      </c>
      <c r="K88" s="292"/>
      <c r="L88" s="55"/>
      <c r="M88" s="287"/>
      <c r="N88" s="482"/>
      <c r="O88" s="18"/>
      <c r="P88" s="18"/>
      <c r="Q88" s="18"/>
      <c r="R88" s="18"/>
      <c r="S88" s="18"/>
      <c r="T88" s="18"/>
    </row>
    <row r="89" spans="2:20" ht="24.95" customHeight="1">
      <c r="B89" s="1040"/>
      <c r="C89" s="1136" t="s">
        <v>117</v>
      </c>
      <c r="D89" s="62" t="s">
        <v>90</v>
      </c>
      <c r="E89" s="59">
        <v>0</v>
      </c>
      <c r="F89" s="40"/>
      <c r="G89" s="40" t="s">
        <v>52</v>
      </c>
      <c r="H89" s="372"/>
      <c r="I89" s="373">
        <v>2016</v>
      </c>
      <c r="J89" s="365">
        <v>2016</v>
      </c>
      <c r="K89" s="290"/>
      <c r="L89" s="35"/>
      <c r="M89" s="288"/>
      <c r="N89" s="483"/>
      <c r="O89" s="18"/>
      <c r="P89" s="18"/>
      <c r="Q89" s="18"/>
      <c r="R89" s="18"/>
      <c r="S89" s="18"/>
      <c r="T89" s="18"/>
    </row>
    <row r="90" spans="2:20" ht="24.95" customHeight="1">
      <c r="B90" s="1040"/>
      <c r="C90" s="1115"/>
      <c r="D90" s="62" t="s">
        <v>95</v>
      </c>
      <c r="E90" s="59">
        <v>90000000</v>
      </c>
      <c r="F90" s="40"/>
      <c r="G90" s="40" t="s">
        <v>52</v>
      </c>
      <c r="H90" s="38"/>
      <c r="I90" s="40">
        <v>2016</v>
      </c>
      <c r="J90" s="365">
        <v>2016</v>
      </c>
      <c r="K90" s="291"/>
      <c r="L90" s="47"/>
      <c r="M90" s="286"/>
      <c r="N90" s="481"/>
      <c r="O90" s="18"/>
      <c r="P90" s="18"/>
      <c r="Q90" s="18"/>
      <c r="R90" s="18"/>
      <c r="S90" s="18"/>
      <c r="T90" s="18"/>
    </row>
    <row r="91" spans="2:20" ht="24.95" customHeight="1">
      <c r="B91" s="1040"/>
      <c r="C91" s="1115"/>
      <c r="D91" s="62" t="s">
        <v>96</v>
      </c>
      <c r="E91" s="59">
        <v>45000000</v>
      </c>
      <c r="F91" s="40"/>
      <c r="G91" s="40" t="s">
        <v>52</v>
      </c>
      <c r="H91" s="38"/>
      <c r="I91" s="40">
        <v>2016</v>
      </c>
      <c r="J91" s="365">
        <v>2016</v>
      </c>
      <c r="K91" s="291"/>
      <c r="L91" s="47"/>
      <c r="M91" s="286"/>
      <c r="N91" s="481"/>
      <c r="O91" s="18"/>
      <c r="P91" s="18"/>
      <c r="Q91" s="18"/>
      <c r="R91" s="18"/>
      <c r="S91" s="18"/>
      <c r="T91" s="18"/>
    </row>
    <row r="92" spans="2:20" ht="24.95" customHeight="1">
      <c r="B92" s="1040"/>
      <c r="C92" s="1115"/>
      <c r="D92" s="62" t="s">
        <v>97</v>
      </c>
      <c r="E92" s="59">
        <v>45000000</v>
      </c>
      <c r="F92" s="40"/>
      <c r="G92" s="40" t="s">
        <v>52</v>
      </c>
      <c r="H92" s="38"/>
      <c r="I92" s="40">
        <v>2016</v>
      </c>
      <c r="J92" s="365">
        <v>2016</v>
      </c>
      <c r="K92" s="291"/>
      <c r="L92" s="47"/>
      <c r="M92" s="286"/>
      <c r="N92" s="481"/>
      <c r="O92" s="18"/>
      <c r="P92" s="18"/>
      <c r="Q92" s="18"/>
      <c r="R92" s="18"/>
      <c r="S92" s="18"/>
      <c r="T92" s="18"/>
    </row>
    <row r="93" spans="2:20" ht="24.95" customHeight="1">
      <c r="B93" s="1040"/>
      <c r="C93" s="1115"/>
      <c r="D93" s="62" t="s">
        <v>92</v>
      </c>
      <c r="E93" s="59">
        <v>45000000</v>
      </c>
      <c r="F93" s="40"/>
      <c r="G93" s="40" t="s">
        <v>52</v>
      </c>
      <c r="H93" s="38"/>
      <c r="I93" s="40">
        <v>2016</v>
      </c>
      <c r="J93" s="365">
        <v>2016</v>
      </c>
      <c r="K93" s="291"/>
      <c r="L93" s="47"/>
      <c r="M93" s="286"/>
      <c r="N93" s="481"/>
      <c r="O93" s="18"/>
      <c r="P93" s="18"/>
      <c r="Q93" s="18"/>
      <c r="R93" s="18"/>
      <c r="S93" s="18"/>
      <c r="T93" s="18"/>
    </row>
    <row r="94" spans="2:20" ht="24.95" customHeight="1">
      <c r="B94" s="1040"/>
      <c r="C94" s="1115"/>
      <c r="D94" s="62" t="s">
        <v>98</v>
      </c>
      <c r="E94" s="59">
        <v>45000000</v>
      </c>
      <c r="F94" s="40"/>
      <c r="G94" s="40" t="s">
        <v>52</v>
      </c>
      <c r="H94" s="38"/>
      <c r="I94" s="40">
        <v>2016</v>
      </c>
      <c r="J94" s="365">
        <v>2016</v>
      </c>
      <c r="K94" s="291"/>
      <c r="L94" s="47"/>
      <c r="M94" s="286"/>
      <c r="N94" s="481"/>
      <c r="O94" s="18"/>
      <c r="P94" s="18"/>
      <c r="Q94" s="18"/>
      <c r="R94" s="18"/>
      <c r="S94" s="18"/>
      <c r="T94" s="18"/>
    </row>
    <row r="95" spans="2:20" ht="24.95" customHeight="1">
      <c r="B95" s="1040"/>
      <c r="C95" s="1116"/>
      <c r="D95" s="62" t="s">
        <v>99</v>
      </c>
      <c r="E95" s="59">
        <v>45000000</v>
      </c>
      <c r="F95" s="40"/>
      <c r="G95" s="40" t="s">
        <v>52</v>
      </c>
      <c r="H95" s="38"/>
      <c r="I95" s="40">
        <v>2016</v>
      </c>
      <c r="J95" s="365">
        <v>2016</v>
      </c>
      <c r="K95" s="292"/>
      <c r="L95" s="55"/>
      <c r="M95" s="287"/>
      <c r="N95" s="482"/>
      <c r="O95" s="18"/>
      <c r="P95" s="18"/>
      <c r="Q95" s="18"/>
      <c r="R95" s="18"/>
      <c r="S95" s="18"/>
      <c r="T95" s="18"/>
    </row>
    <row r="96" spans="2:20" ht="24.95" customHeight="1">
      <c r="B96" s="1040"/>
      <c r="C96" s="1136" t="s">
        <v>118</v>
      </c>
      <c r="D96" s="35" t="s">
        <v>90</v>
      </c>
      <c r="E96" s="36">
        <v>1200000000</v>
      </c>
      <c r="F96" s="37"/>
      <c r="G96" s="37" t="s">
        <v>52</v>
      </c>
      <c r="H96" s="374"/>
      <c r="I96" s="371">
        <v>2016</v>
      </c>
      <c r="J96" s="364">
        <v>2016</v>
      </c>
      <c r="K96" s="290"/>
      <c r="L96" s="35"/>
      <c r="M96" s="288" t="s">
        <v>721</v>
      </c>
      <c r="N96" s="483"/>
      <c r="O96" s="18"/>
      <c r="P96" s="18"/>
      <c r="Q96" s="18"/>
      <c r="R96" s="18"/>
      <c r="S96" s="18"/>
      <c r="T96" s="18"/>
    </row>
    <row r="97" spans="2:20" ht="24.95" customHeight="1">
      <c r="B97" s="1040"/>
      <c r="C97" s="1115"/>
      <c r="D97" s="47" t="s">
        <v>105</v>
      </c>
      <c r="E97" s="48">
        <v>553647020</v>
      </c>
      <c r="F97" s="49"/>
      <c r="G97" s="49" t="s">
        <v>16</v>
      </c>
      <c r="H97" s="377" t="s">
        <v>793</v>
      </c>
      <c r="I97" s="377" t="s">
        <v>793</v>
      </c>
      <c r="J97" s="381"/>
      <c r="K97" s="285" t="s">
        <v>435</v>
      </c>
      <c r="L97" s="47" t="s">
        <v>435</v>
      </c>
      <c r="M97" s="286" t="s">
        <v>722</v>
      </c>
      <c r="N97" s="481"/>
      <c r="O97" s="18"/>
      <c r="P97" s="18"/>
      <c r="Q97" s="18"/>
      <c r="R97" s="18"/>
      <c r="S97" s="18"/>
      <c r="T97" s="18"/>
    </row>
    <row r="98" spans="2:20" ht="24.95" customHeight="1">
      <c r="B98" s="1040"/>
      <c r="C98" s="1115"/>
      <c r="D98" s="47" t="s">
        <v>106</v>
      </c>
      <c r="E98" s="48">
        <v>1212398000</v>
      </c>
      <c r="F98" s="49"/>
      <c r="G98" s="49" t="s">
        <v>16</v>
      </c>
      <c r="H98" s="377" t="s">
        <v>793</v>
      </c>
      <c r="I98" s="377" t="s">
        <v>793</v>
      </c>
      <c r="J98" s="381"/>
      <c r="K98" s="285" t="s">
        <v>435</v>
      </c>
      <c r="L98" s="47" t="s">
        <v>435</v>
      </c>
      <c r="M98" s="286" t="s">
        <v>722</v>
      </c>
      <c r="N98" s="481"/>
      <c r="O98" s="18"/>
      <c r="P98" s="18"/>
      <c r="Q98" s="18"/>
      <c r="R98" s="18"/>
      <c r="S98" s="18"/>
      <c r="T98" s="18"/>
    </row>
    <row r="99" spans="2:20" ht="24.95" customHeight="1">
      <c r="B99" s="1040"/>
      <c r="C99" s="1115"/>
      <c r="D99" s="47" t="s">
        <v>107</v>
      </c>
      <c r="E99" s="48">
        <v>598640116</v>
      </c>
      <c r="F99" s="49"/>
      <c r="G99" s="49" t="s">
        <v>52</v>
      </c>
      <c r="H99" s="377" t="s">
        <v>793</v>
      </c>
      <c r="I99" s="377" t="s">
        <v>793</v>
      </c>
      <c r="J99" s="381"/>
      <c r="K99" s="285" t="s">
        <v>435</v>
      </c>
      <c r="L99" s="47" t="s">
        <v>435</v>
      </c>
      <c r="M99" s="286" t="s">
        <v>722</v>
      </c>
      <c r="N99" s="481"/>
      <c r="O99" s="18"/>
      <c r="P99" s="18"/>
      <c r="Q99" s="18"/>
      <c r="R99" s="18"/>
      <c r="S99" s="18"/>
      <c r="T99" s="18"/>
    </row>
    <row r="100" spans="2:20" ht="24.95" customHeight="1">
      <c r="B100" s="1040"/>
      <c r="C100" s="1115"/>
      <c r="D100" s="56" t="s">
        <v>119</v>
      </c>
      <c r="E100" s="63">
        <v>105000000.00000001</v>
      </c>
      <c r="F100" s="49"/>
      <c r="G100" s="49" t="s">
        <v>52</v>
      </c>
      <c r="H100" s="378"/>
      <c r="I100" s="379">
        <v>2016</v>
      </c>
      <c r="J100" s="368">
        <v>2016</v>
      </c>
      <c r="K100" s="285"/>
      <c r="L100" s="47"/>
      <c r="M100" s="286" t="s">
        <v>721</v>
      </c>
      <c r="N100" s="481"/>
      <c r="O100" s="18" t="s">
        <v>769</v>
      </c>
      <c r="P100" s="18"/>
      <c r="Q100" s="18"/>
      <c r="R100" s="18"/>
      <c r="S100" s="18"/>
      <c r="T100" s="18"/>
    </row>
    <row r="101" spans="2:20" ht="24.95" customHeight="1">
      <c r="B101" s="1040"/>
      <c r="C101" s="1115"/>
      <c r="D101" s="56" t="s">
        <v>120</v>
      </c>
      <c r="E101" s="63">
        <v>210000000.00000003</v>
      </c>
      <c r="F101" s="49"/>
      <c r="G101" s="49" t="s">
        <v>52</v>
      </c>
      <c r="H101" s="378"/>
      <c r="I101" s="379">
        <v>2016</v>
      </c>
      <c r="J101" s="368">
        <v>2016</v>
      </c>
      <c r="K101" s="285"/>
      <c r="L101" s="47"/>
      <c r="M101" s="286" t="s">
        <v>721</v>
      </c>
      <c r="N101" s="481"/>
      <c r="O101" s="18" t="s">
        <v>769</v>
      </c>
      <c r="P101" s="18"/>
      <c r="Q101" s="18"/>
      <c r="R101" s="18"/>
      <c r="S101" s="18"/>
      <c r="T101" s="18"/>
    </row>
    <row r="102" spans="2:20" ht="24.95" customHeight="1">
      <c r="B102" s="1040"/>
      <c r="C102" s="1115"/>
      <c r="D102" s="56" t="s">
        <v>121</v>
      </c>
      <c r="E102" s="63">
        <v>84000000.000000015</v>
      </c>
      <c r="F102" s="49"/>
      <c r="G102" s="49" t="s">
        <v>52</v>
      </c>
      <c r="H102" s="378"/>
      <c r="I102" s="379">
        <v>2016</v>
      </c>
      <c r="J102" s="368">
        <v>2016</v>
      </c>
      <c r="K102" s="285"/>
      <c r="L102" s="47"/>
      <c r="M102" s="286" t="s">
        <v>721</v>
      </c>
      <c r="N102" s="481"/>
      <c r="O102" s="18" t="s">
        <v>769</v>
      </c>
      <c r="P102" s="18"/>
      <c r="Q102" s="18"/>
      <c r="R102" s="18"/>
      <c r="S102" s="18"/>
      <c r="T102" s="18"/>
    </row>
    <row r="103" spans="2:20" ht="24.95" customHeight="1">
      <c r="B103" s="1040"/>
      <c r="C103" s="1115"/>
      <c r="D103" s="56" t="s">
        <v>122</v>
      </c>
      <c r="E103" s="63">
        <v>315000000.00000006</v>
      </c>
      <c r="F103" s="49"/>
      <c r="G103" s="49" t="s">
        <v>16</v>
      </c>
      <c r="H103" s="378"/>
      <c r="I103" s="379">
        <v>2016</v>
      </c>
      <c r="J103" s="368">
        <v>2016</v>
      </c>
      <c r="K103" s="285"/>
      <c r="L103" s="47"/>
      <c r="M103" s="286" t="s">
        <v>721</v>
      </c>
      <c r="N103" s="481"/>
      <c r="O103" s="18" t="s">
        <v>769</v>
      </c>
      <c r="P103" s="18"/>
      <c r="Q103" s="18"/>
      <c r="R103" s="18"/>
      <c r="S103" s="18"/>
      <c r="T103" s="18"/>
    </row>
    <row r="104" spans="2:20" ht="24.95" customHeight="1">
      <c r="B104" s="1040"/>
      <c r="C104" s="1115"/>
      <c r="D104" s="56" t="s">
        <v>123</v>
      </c>
      <c r="E104" s="63">
        <v>210000000.00000003</v>
      </c>
      <c r="F104" s="49"/>
      <c r="G104" s="49" t="s">
        <v>16</v>
      </c>
      <c r="H104" s="378"/>
      <c r="I104" s="379">
        <v>2016</v>
      </c>
      <c r="J104" s="368">
        <v>2016</v>
      </c>
      <c r="K104" s="285"/>
      <c r="L104" s="47"/>
      <c r="M104" s="286" t="s">
        <v>721</v>
      </c>
      <c r="N104" s="481"/>
      <c r="O104" s="18" t="s">
        <v>769</v>
      </c>
      <c r="P104" s="18"/>
      <c r="Q104" s="18"/>
      <c r="R104" s="18"/>
      <c r="S104" s="18"/>
      <c r="T104" s="18"/>
    </row>
    <row r="105" spans="2:20" ht="24.95" customHeight="1">
      <c r="B105" s="1040"/>
      <c r="C105" s="1115"/>
      <c r="D105" s="56" t="s">
        <v>124</v>
      </c>
      <c r="E105" s="63">
        <v>126000000.00000001</v>
      </c>
      <c r="F105" s="49"/>
      <c r="G105" s="49" t="s">
        <v>16</v>
      </c>
      <c r="H105" s="378"/>
      <c r="I105" s="379">
        <v>2016</v>
      </c>
      <c r="J105" s="368">
        <v>2016</v>
      </c>
      <c r="K105" s="285"/>
      <c r="L105" s="47"/>
      <c r="M105" s="286" t="s">
        <v>721</v>
      </c>
      <c r="N105" s="481"/>
      <c r="O105" s="18" t="s">
        <v>769</v>
      </c>
      <c r="P105" s="18"/>
      <c r="Q105" s="18"/>
      <c r="R105" s="18"/>
      <c r="S105" s="18"/>
      <c r="T105" s="18"/>
    </row>
    <row r="106" spans="2:20" ht="24.95" customHeight="1">
      <c r="B106" s="1040"/>
      <c r="C106" s="1115"/>
      <c r="D106" s="56" t="s">
        <v>125</v>
      </c>
      <c r="E106" s="63">
        <v>56000000.000000007</v>
      </c>
      <c r="F106" s="49"/>
      <c r="G106" s="49" t="s">
        <v>16</v>
      </c>
      <c r="H106" s="378"/>
      <c r="I106" s="379">
        <v>2016</v>
      </c>
      <c r="J106" s="368">
        <v>2016</v>
      </c>
      <c r="K106" s="285"/>
      <c r="L106" s="47"/>
      <c r="M106" s="286" t="s">
        <v>721</v>
      </c>
      <c r="N106" s="481"/>
      <c r="O106" s="18" t="s">
        <v>769</v>
      </c>
      <c r="P106" s="18"/>
      <c r="Q106" s="18"/>
      <c r="R106" s="18"/>
      <c r="S106" s="18"/>
      <c r="T106" s="18"/>
    </row>
    <row r="107" spans="2:20" ht="24.95" customHeight="1">
      <c r="B107" s="1040"/>
      <c r="C107" s="1115"/>
      <c r="D107" s="56" t="s">
        <v>126</v>
      </c>
      <c r="E107" s="63">
        <v>70000000</v>
      </c>
      <c r="F107" s="49"/>
      <c r="G107" s="49" t="s">
        <v>52</v>
      </c>
      <c r="H107" s="378"/>
      <c r="I107" s="379">
        <v>2016</v>
      </c>
      <c r="J107" s="368">
        <v>2016</v>
      </c>
      <c r="K107" s="285"/>
      <c r="L107" s="47"/>
      <c r="M107" s="286" t="s">
        <v>723</v>
      </c>
      <c r="N107" s="481"/>
      <c r="O107" s="18" t="s">
        <v>769</v>
      </c>
      <c r="P107" s="18"/>
      <c r="Q107" s="18"/>
      <c r="R107" s="18"/>
      <c r="S107" s="18"/>
      <c r="T107" s="18"/>
    </row>
    <row r="108" spans="2:20" ht="28.5" customHeight="1">
      <c r="B108" s="1040"/>
      <c r="C108" s="1115"/>
      <c r="D108" s="56" t="s">
        <v>127</v>
      </c>
      <c r="E108" s="63">
        <v>56000000.000000007</v>
      </c>
      <c r="F108" s="49"/>
      <c r="G108" s="49" t="s">
        <v>52</v>
      </c>
      <c r="H108" s="378"/>
      <c r="I108" s="379">
        <v>2016</v>
      </c>
      <c r="J108" s="368">
        <v>2016</v>
      </c>
      <c r="K108" s="285"/>
      <c r="L108" s="47"/>
      <c r="M108" s="286" t="s">
        <v>721</v>
      </c>
      <c r="N108" s="481"/>
      <c r="O108" s="18" t="s">
        <v>769</v>
      </c>
      <c r="P108" s="18"/>
      <c r="Q108" s="18"/>
      <c r="R108" s="18"/>
      <c r="S108" s="18"/>
      <c r="T108" s="18"/>
    </row>
    <row r="109" spans="2:20" ht="31.5" customHeight="1">
      <c r="B109" s="1040"/>
      <c r="C109" s="1116"/>
      <c r="D109" s="64" t="s">
        <v>128</v>
      </c>
      <c r="E109" s="65">
        <v>56000000.000000007</v>
      </c>
      <c r="F109" s="54"/>
      <c r="G109" s="54" t="s">
        <v>16</v>
      </c>
      <c r="H109" s="378"/>
      <c r="I109" s="379">
        <v>2016</v>
      </c>
      <c r="J109" s="369">
        <v>2016</v>
      </c>
      <c r="K109" s="284"/>
      <c r="L109" s="55"/>
      <c r="M109" s="287" t="s">
        <v>721</v>
      </c>
      <c r="N109" s="482"/>
      <c r="O109" s="18" t="s">
        <v>769</v>
      </c>
      <c r="P109" s="18"/>
      <c r="Q109" s="18"/>
      <c r="R109" s="18"/>
      <c r="S109" s="18"/>
      <c r="T109" s="18"/>
    </row>
    <row r="110" spans="2:20" ht="29.25" customHeight="1">
      <c r="B110" s="1040"/>
      <c r="C110" s="1133" t="s">
        <v>129</v>
      </c>
      <c r="D110" s="66" t="s">
        <v>90</v>
      </c>
      <c r="E110" s="67">
        <v>3000000000</v>
      </c>
      <c r="F110" s="37"/>
      <c r="G110" s="37" t="s">
        <v>52</v>
      </c>
      <c r="H110" s="374"/>
      <c r="I110" s="374"/>
      <c r="J110" s="374"/>
      <c r="K110" s="283"/>
      <c r="L110" s="35"/>
      <c r="M110" s="288" t="s">
        <v>721</v>
      </c>
      <c r="N110" s="483"/>
      <c r="O110" s="18" t="s">
        <v>769</v>
      </c>
      <c r="P110" s="18"/>
      <c r="Q110" s="18"/>
      <c r="R110" s="18"/>
      <c r="S110" s="18"/>
      <c r="T110" s="18"/>
    </row>
    <row r="111" spans="2:20" ht="32.25" customHeight="1">
      <c r="B111" s="1040"/>
      <c r="C111" s="1064"/>
      <c r="D111" s="56" t="s">
        <v>77</v>
      </c>
      <c r="E111" s="63">
        <v>75000000</v>
      </c>
      <c r="F111" s="49"/>
      <c r="G111" s="49" t="s">
        <v>52</v>
      </c>
      <c r="H111" s="374"/>
      <c r="I111" s="379">
        <v>2016</v>
      </c>
      <c r="J111" s="368">
        <v>2016</v>
      </c>
      <c r="K111" s="285"/>
      <c r="L111" s="47"/>
      <c r="M111" s="286" t="s">
        <v>721</v>
      </c>
      <c r="N111" s="481"/>
      <c r="O111" s="18" t="s">
        <v>769</v>
      </c>
      <c r="P111" s="18"/>
      <c r="Q111" s="18"/>
      <c r="R111" s="18"/>
      <c r="S111" s="18"/>
      <c r="T111" s="18"/>
    </row>
    <row r="112" spans="2:20" ht="31.5" customHeight="1">
      <c r="B112" s="1040"/>
      <c r="C112" s="1064"/>
      <c r="D112" s="56" t="s">
        <v>70</v>
      </c>
      <c r="E112" s="63">
        <v>150000000</v>
      </c>
      <c r="F112" s="49"/>
      <c r="G112" s="49" t="s">
        <v>52</v>
      </c>
      <c r="H112" s="374"/>
      <c r="I112" s="379">
        <v>2016</v>
      </c>
      <c r="J112" s="368">
        <v>2016</v>
      </c>
      <c r="K112" s="285"/>
      <c r="L112" s="47"/>
      <c r="M112" s="286" t="s">
        <v>721</v>
      </c>
      <c r="N112" s="481"/>
      <c r="O112" s="18" t="s">
        <v>769</v>
      </c>
      <c r="P112" s="18"/>
      <c r="Q112" s="18"/>
      <c r="R112" s="18"/>
      <c r="S112" s="18"/>
      <c r="T112" s="18"/>
    </row>
    <row r="113" spans="2:20" ht="34.5" customHeight="1">
      <c r="B113" s="1040"/>
      <c r="C113" s="1064"/>
      <c r="D113" s="56" t="s">
        <v>109</v>
      </c>
      <c r="E113" s="63">
        <v>60000000</v>
      </c>
      <c r="F113" s="49"/>
      <c r="G113" s="49" t="s">
        <v>52</v>
      </c>
      <c r="H113" s="374"/>
      <c r="I113" s="379">
        <v>2016</v>
      </c>
      <c r="J113" s="368">
        <v>2016</v>
      </c>
      <c r="K113" s="285"/>
      <c r="L113" s="47"/>
      <c r="M113" s="286" t="s">
        <v>721</v>
      </c>
      <c r="N113" s="481"/>
      <c r="O113" s="18" t="s">
        <v>769</v>
      </c>
      <c r="P113" s="18"/>
      <c r="Q113" s="18"/>
      <c r="R113" s="18"/>
      <c r="S113" s="18"/>
      <c r="T113" s="18"/>
    </row>
    <row r="114" spans="2:20" ht="31.5" customHeight="1">
      <c r="B114" s="1040"/>
      <c r="C114" s="1064"/>
      <c r="D114" s="56" t="s">
        <v>110</v>
      </c>
      <c r="E114" s="63">
        <v>225000000</v>
      </c>
      <c r="F114" s="49"/>
      <c r="G114" s="49" t="s">
        <v>16</v>
      </c>
      <c r="H114" s="374"/>
      <c r="I114" s="379">
        <v>2016</v>
      </c>
      <c r="J114" s="368">
        <v>2016</v>
      </c>
      <c r="K114" s="285"/>
      <c r="L114" s="47"/>
      <c r="M114" s="286" t="s">
        <v>721</v>
      </c>
      <c r="N114" s="481"/>
      <c r="O114" s="18" t="s">
        <v>769</v>
      </c>
      <c r="P114" s="18"/>
      <c r="Q114" s="18"/>
      <c r="R114" s="18"/>
      <c r="S114" s="18"/>
      <c r="T114" s="18"/>
    </row>
    <row r="115" spans="2:20" ht="29.25" customHeight="1">
      <c r="B115" s="1040"/>
      <c r="C115" s="1064"/>
      <c r="D115" s="56" t="s">
        <v>111</v>
      </c>
      <c r="E115" s="63">
        <v>150000000</v>
      </c>
      <c r="F115" s="49"/>
      <c r="G115" s="49" t="s">
        <v>16</v>
      </c>
      <c r="H115" s="374"/>
      <c r="I115" s="379">
        <v>2016</v>
      </c>
      <c r="J115" s="368">
        <v>2016</v>
      </c>
      <c r="K115" s="285"/>
      <c r="L115" s="47"/>
      <c r="M115" s="286" t="s">
        <v>721</v>
      </c>
      <c r="N115" s="481"/>
      <c r="O115" s="18" t="s">
        <v>769</v>
      </c>
      <c r="P115" s="18"/>
      <c r="Q115" s="18"/>
      <c r="R115" s="18"/>
      <c r="S115" s="18"/>
      <c r="T115" s="18"/>
    </row>
    <row r="116" spans="2:20" ht="33.75" customHeight="1">
      <c r="B116" s="1040"/>
      <c r="C116" s="1064"/>
      <c r="D116" s="56" t="s">
        <v>112</v>
      </c>
      <c r="E116" s="63">
        <v>90000000</v>
      </c>
      <c r="F116" s="49"/>
      <c r="G116" s="49" t="s">
        <v>16</v>
      </c>
      <c r="H116" s="374"/>
      <c r="I116" s="379">
        <v>2016</v>
      </c>
      <c r="J116" s="368">
        <v>2016</v>
      </c>
      <c r="K116" s="285"/>
      <c r="L116" s="47"/>
      <c r="M116" s="286" t="s">
        <v>721</v>
      </c>
      <c r="N116" s="481"/>
      <c r="O116" s="18" t="s">
        <v>769</v>
      </c>
      <c r="P116" s="18"/>
      <c r="Q116" s="18"/>
      <c r="R116" s="18"/>
      <c r="S116" s="18"/>
      <c r="T116" s="18"/>
    </row>
    <row r="117" spans="2:20" ht="31.5" customHeight="1">
      <c r="B117" s="1040"/>
      <c r="C117" s="1064"/>
      <c r="D117" s="56" t="s">
        <v>114</v>
      </c>
      <c r="E117" s="63">
        <v>40000000</v>
      </c>
      <c r="F117" s="49"/>
      <c r="G117" s="49" t="s">
        <v>16</v>
      </c>
      <c r="H117" s="374"/>
      <c r="I117" s="379">
        <v>2016</v>
      </c>
      <c r="J117" s="368">
        <v>2016</v>
      </c>
      <c r="K117" s="285"/>
      <c r="L117" s="47"/>
      <c r="M117" s="286" t="s">
        <v>721</v>
      </c>
      <c r="N117" s="481"/>
      <c r="O117" s="18" t="s">
        <v>769</v>
      </c>
      <c r="P117" s="18"/>
      <c r="Q117" s="18"/>
      <c r="R117" s="18"/>
      <c r="S117" s="18"/>
      <c r="T117" s="18"/>
    </row>
    <row r="118" spans="2:20" ht="24.95" customHeight="1">
      <c r="B118" s="1040"/>
      <c r="C118" s="1064"/>
      <c r="D118" s="56" t="s">
        <v>108</v>
      </c>
      <c r="E118" s="63">
        <v>50000000</v>
      </c>
      <c r="F118" s="49"/>
      <c r="G118" s="49" t="s">
        <v>52</v>
      </c>
      <c r="H118" s="374"/>
      <c r="I118" s="379">
        <v>2016</v>
      </c>
      <c r="J118" s="368">
        <v>2016</v>
      </c>
      <c r="K118" s="285"/>
      <c r="L118" s="47"/>
      <c r="M118" s="286" t="s">
        <v>723</v>
      </c>
      <c r="N118" s="481"/>
      <c r="O118" s="18" t="s">
        <v>769</v>
      </c>
      <c r="P118" s="18"/>
      <c r="Q118" s="18"/>
      <c r="R118" s="18"/>
      <c r="S118" s="18"/>
      <c r="T118" s="18"/>
    </row>
    <row r="119" spans="2:20" ht="33" customHeight="1">
      <c r="B119" s="1040"/>
      <c r="C119" s="1064"/>
      <c r="D119" s="56" t="s">
        <v>115</v>
      </c>
      <c r="E119" s="63">
        <v>40000000</v>
      </c>
      <c r="F119" s="49"/>
      <c r="G119" s="49" t="s">
        <v>52</v>
      </c>
      <c r="H119" s="374"/>
      <c r="I119" s="379">
        <v>2016</v>
      </c>
      <c r="J119" s="368">
        <v>2016</v>
      </c>
      <c r="K119" s="285"/>
      <c r="L119" s="47"/>
      <c r="M119" s="286" t="s">
        <v>721</v>
      </c>
      <c r="N119" s="481"/>
      <c r="O119" s="18" t="s">
        <v>769</v>
      </c>
      <c r="P119" s="18"/>
      <c r="Q119" s="18"/>
      <c r="R119" s="18"/>
      <c r="S119" s="18"/>
      <c r="T119" s="18"/>
    </row>
    <row r="120" spans="2:20" ht="36" customHeight="1">
      <c r="B120" s="1040"/>
      <c r="C120" s="1132"/>
      <c r="D120" s="64" t="s">
        <v>116</v>
      </c>
      <c r="E120" s="65">
        <v>40000000</v>
      </c>
      <c r="F120" s="54"/>
      <c r="G120" s="54" t="s">
        <v>16</v>
      </c>
      <c r="H120" s="374"/>
      <c r="I120" s="379">
        <v>2016</v>
      </c>
      <c r="J120" s="369">
        <v>2016</v>
      </c>
      <c r="K120" s="284"/>
      <c r="L120" s="55"/>
      <c r="M120" s="287" t="s">
        <v>721</v>
      </c>
      <c r="N120" s="482"/>
      <c r="O120" s="18" t="s">
        <v>769</v>
      </c>
      <c r="P120" s="18"/>
      <c r="Q120" s="18"/>
      <c r="R120" s="18"/>
      <c r="S120" s="18"/>
      <c r="T120" s="18"/>
    </row>
    <row r="121" spans="2:20" ht="78.75" customHeight="1">
      <c r="B121" s="1135"/>
      <c r="C121" s="68" t="s">
        <v>130</v>
      </c>
      <c r="D121" s="32" t="s">
        <v>90</v>
      </c>
      <c r="E121" s="33">
        <v>620000000</v>
      </c>
      <c r="F121" s="34" t="s">
        <v>16</v>
      </c>
      <c r="G121" s="34" t="s">
        <v>28</v>
      </c>
      <c r="H121" s="382"/>
      <c r="I121" s="383">
        <v>2016</v>
      </c>
      <c r="J121" s="363">
        <v>2016</v>
      </c>
      <c r="K121" s="289"/>
      <c r="L121" s="18"/>
      <c r="M121" s="19" t="s">
        <v>724</v>
      </c>
      <c r="N121" s="186"/>
      <c r="O121" s="18" t="s">
        <v>769</v>
      </c>
      <c r="P121" s="18"/>
      <c r="Q121" s="18"/>
      <c r="R121" s="18"/>
      <c r="S121" s="18"/>
      <c r="T121" s="18"/>
    </row>
    <row r="122" spans="2:20" ht="24.95" customHeight="1">
      <c r="B122" s="1134" t="s">
        <v>131</v>
      </c>
      <c r="C122" s="1133" t="s">
        <v>132</v>
      </c>
      <c r="D122" s="35" t="s">
        <v>90</v>
      </c>
      <c r="E122" s="36">
        <v>2500000000</v>
      </c>
      <c r="F122" s="37"/>
      <c r="G122" s="37" t="s">
        <v>28</v>
      </c>
      <c r="H122" s="374"/>
      <c r="I122" s="371">
        <v>2016</v>
      </c>
      <c r="J122" s="364">
        <v>2016</v>
      </c>
      <c r="K122" s="283"/>
      <c r="L122" s="35"/>
      <c r="M122" s="288" t="s">
        <v>721</v>
      </c>
      <c r="N122" s="483"/>
      <c r="O122" s="18" t="s">
        <v>769</v>
      </c>
      <c r="P122" s="18"/>
      <c r="Q122" s="18"/>
      <c r="R122" s="18"/>
      <c r="S122" s="18"/>
      <c r="T122" s="18"/>
    </row>
    <row r="123" spans="2:20" ht="24.95" customHeight="1">
      <c r="B123" s="1040"/>
      <c r="C123" s="1064"/>
      <c r="D123" s="47" t="s">
        <v>95</v>
      </c>
      <c r="E123" s="48">
        <v>360000000</v>
      </c>
      <c r="F123" s="40"/>
      <c r="G123" s="40" t="s">
        <v>28</v>
      </c>
      <c r="H123" s="38"/>
      <c r="I123" s="40">
        <v>2016</v>
      </c>
      <c r="J123" s="365">
        <v>2016</v>
      </c>
      <c r="K123" s="285"/>
      <c r="L123" s="47"/>
      <c r="M123" s="286"/>
      <c r="N123" s="481"/>
      <c r="O123" s="18" t="s">
        <v>769</v>
      </c>
      <c r="P123" s="18"/>
      <c r="Q123" s="18"/>
      <c r="R123" s="18"/>
      <c r="S123" s="18"/>
      <c r="T123" s="18"/>
    </row>
    <row r="124" spans="2:20" ht="24.95" customHeight="1">
      <c r="B124" s="1040"/>
      <c r="C124" s="1064"/>
      <c r="D124" s="47" t="s">
        <v>96</v>
      </c>
      <c r="E124" s="48">
        <v>60000000</v>
      </c>
      <c r="F124" s="40"/>
      <c r="G124" s="40" t="s">
        <v>28</v>
      </c>
      <c r="H124" s="38"/>
      <c r="I124" s="40">
        <v>2016</v>
      </c>
      <c r="J124" s="365">
        <v>2016</v>
      </c>
      <c r="K124" s="285"/>
      <c r="L124" s="47"/>
      <c r="M124" s="286"/>
      <c r="N124" s="481"/>
      <c r="O124" s="18" t="s">
        <v>769</v>
      </c>
      <c r="P124" s="18"/>
      <c r="Q124" s="18"/>
      <c r="R124" s="18"/>
      <c r="S124" s="18"/>
      <c r="T124" s="18"/>
    </row>
    <row r="125" spans="2:20" ht="24.95" customHeight="1">
      <c r="B125" s="1040"/>
      <c r="C125" s="1064"/>
      <c r="D125" s="47" t="s">
        <v>97</v>
      </c>
      <c r="E125" s="48">
        <v>120000000</v>
      </c>
      <c r="F125" s="40"/>
      <c r="G125" s="40" t="s">
        <v>28</v>
      </c>
      <c r="H125" s="38"/>
      <c r="I125" s="40">
        <v>2016</v>
      </c>
      <c r="J125" s="365">
        <v>2016</v>
      </c>
      <c r="K125" s="285"/>
      <c r="L125" s="47"/>
      <c r="M125" s="286"/>
      <c r="N125" s="481"/>
      <c r="O125" s="18" t="s">
        <v>769</v>
      </c>
      <c r="P125" s="18"/>
      <c r="Q125" s="18"/>
      <c r="R125" s="18"/>
      <c r="S125" s="18"/>
      <c r="T125" s="18"/>
    </row>
    <row r="126" spans="2:20" ht="24.95" customHeight="1">
      <c r="B126" s="1040"/>
      <c r="C126" s="1064"/>
      <c r="D126" s="38" t="s">
        <v>92</v>
      </c>
      <c r="E126" s="39">
        <v>120000000</v>
      </c>
      <c r="F126" s="40"/>
      <c r="G126" s="40" t="s">
        <v>28</v>
      </c>
      <c r="H126" s="38"/>
      <c r="I126" s="40">
        <v>2016</v>
      </c>
      <c r="J126" s="365">
        <v>2016</v>
      </c>
      <c r="K126" s="285"/>
      <c r="L126" s="47"/>
      <c r="M126" s="286"/>
      <c r="N126" s="481"/>
      <c r="O126" s="18" t="s">
        <v>769</v>
      </c>
      <c r="P126" s="18"/>
      <c r="Q126" s="18"/>
      <c r="R126" s="18"/>
      <c r="S126" s="18"/>
      <c r="T126" s="18"/>
    </row>
    <row r="127" spans="2:20" ht="24.95" customHeight="1">
      <c r="B127" s="1040"/>
      <c r="C127" s="1064"/>
      <c r="D127" s="47" t="s">
        <v>98</v>
      </c>
      <c r="E127" s="48">
        <v>60000000</v>
      </c>
      <c r="F127" s="40"/>
      <c r="G127" s="40" t="s">
        <v>28</v>
      </c>
      <c r="H127" s="38"/>
      <c r="I127" s="40">
        <v>2016</v>
      </c>
      <c r="J127" s="365">
        <v>2016</v>
      </c>
      <c r="K127" s="285"/>
      <c r="L127" s="47"/>
      <c r="M127" s="286"/>
      <c r="N127" s="481"/>
      <c r="O127" s="18" t="s">
        <v>769</v>
      </c>
      <c r="P127" s="18"/>
      <c r="Q127" s="18"/>
      <c r="R127" s="18"/>
      <c r="S127" s="18"/>
      <c r="T127" s="18"/>
    </row>
    <row r="128" spans="2:20" ht="24.95" customHeight="1">
      <c r="B128" s="1040"/>
      <c r="C128" s="1132"/>
      <c r="D128" s="55" t="s">
        <v>99</v>
      </c>
      <c r="E128" s="69">
        <v>240000000</v>
      </c>
      <c r="F128" s="34"/>
      <c r="G128" s="34" t="s">
        <v>28</v>
      </c>
      <c r="H128" s="32"/>
      <c r="I128" s="34">
        <v>2016</v>
      </c>
      <c r="J128" s="363">
        <v>2016</v>
      </c>
      <c r="K128" s="284"/>
      <c r="L128" s="55"/>
      <c r="M128" s="287"/>
      <c r="N128" s="482"/>
      <c r="O128" s="18" t="s">
        <v>769</v>
      </c>
      <c r="P128" s="18"/>
      <c r="Q128" s="18"/>
      <c r="R128" s="18"/>
      <c r="S128" s="18"/>
      <c r="T128" s="18"/>
    </row>
    <row r="129" spans="2:20" ht="24.95" customHeight="1">
      <c r="B129" s="1040"/>
      <c r="C129" s="1133" t="s">
        <v>133</v>
      </c>
      <c r="D129" s="35" t="s">
        <v>90</v>
      </c>
      <c r="E129" s="36">
        <v>100000000</v>
      </c>
      <c r="F129" s="37"/>
      <c r="G129" s="37" t="s">
        <v>28</v>
      </c>
      <c r="H129" s="374"/>
      <c r="I129" s="371">
        <v>2016</v>
      </c>
      <c r="J129" s="364">
        <v>2016</v>
      </c>
      <c r="K129" s="283"/>
      <c r="L129" s="35"/>
      <c r="M129" s="288" t="s">
        <v>721</v>
      </c>
      <c r="N129" s="483"/>
      <c r="O129" s="18" t="s">
        <v>769</v>
      </c>
      <c r="P129" s="18"/>
      <c r="Q129" s="18"/>
      <c r="R129" s="18"/>
      <c r="S129" s="18"/>
      <c r="T129" s="18"/>
    </row>
    <row r="130" spans="2:20" ht="24.95" customHeight="1">
      <c r="B130" s="1040"/>
      <c r="C130" s="1064"/>
      <c r="D130" s="47" t="s">
        <v>95</v>
      </c>
      <c r="E130" s="48">
        <v>50000000</v>
      </c>
      <c r="F130" s="40"/>
      <c r="G130" s="40" t="s">
        <v>28</v>
      </c>
      <c r="H130" s="38"/>
      <c r="I130" s="40">
        <v>2016</v>
      </c>
      <c r="J130" s="365">
        <v>2016</v>
      </c>
      <c r="K130" s="285"/>
      <c r="L130" s="47"/>
      <c r="M130" s="286"/>
      <c r="N130" s="481"/>
      <c r="O130" s="18" t="s">
        <v>769</v>
      </c>
      <c r="P130" s="18"/>
      <c r="Q130" s="18"/>
      <c r="R130" s="18"/>
      <c r="S130" s="18"/>
      <c r="T130" s="18"/>
    </row>
    <row r="131" spans="2:20" ht="24.95" customHeight="1">
      <c r="B131" s="1040"/>
      <c r="C131" s="1064"/>
      <c r="D131" s="47" t="s">
        <v>96</v>
      </c>
      <c r="E131" s="48">
        <v>20000000</v>
      </c>
      <c r="F131" s="40"/>
      <c r="G131" s="40" t="s">
        <v>28</v>
      </c>
      <c r="H131" s="38"/>
      <c r="I131" s="40">
        <v>2016</v>
      </c>
      <c r="J131" s="365">
        <v>2016</v>
      </c>
      <c r="K131" s="285"/>
      <c r="L131" s="47"/>
      <c r="M131" s="286"/>
      <c r="N131" s="481"/>
      <c r="O131" s="18" t="s">
        <v>769</v>
      </c>
      <c r="P131" s="18"/>
      <c r="Q131" s="18"/>
      <c r="R131" s="18"/>
      <c r="S131" s="18"/>
      <c r="T131" s="18"/>
    </row>
    <row r="132" spans="2:20" ht="24.95" customHeight="1">
      <c r="B132" s="1040"/>
      <c r="C132" s="1064"/>
      <c r="D132" s="47" t="s">
        <v>97</v>
      </c>
      <c r="E132" s="48">
        <v>30000000</v>
      </c>
      <c r="F132" s="40"/>
      <c r="G132" s="40" t="s">
        <v>28</v>
      </c>
      <c r="H132" s="38"/>
      <c r="I132" s="40">
        <v>2016</v>
      </c>
      <c r="J132" s="365">
        <v>2016</v>
      </c>
      <c r="K132" s="285"/>
      <c r="L132" s="47"/>
      <c r="M132" s="286"/>
      <c r="N132" s="481"/>
      <c r="O132" s="18" t="s">
        <v>769</v>
      </c>
      <c r="P132" s="18"/>
      <c r="Q132" s="18"/>
      <c r="R132" s="18"/>
      <c r="S132" s="18"/>
      <c r="T132" s="18"/>
    </row>
    <row r="133" spans="2:20" ht="24.95" customHeight="1">
      <c r="B133" s="1040"/>
      <c r="C133" s="1064"/>
      <c r="D133" s="47" t="s">
        <v>92</v>
      </c>
      <c r="E133" s="48">
        <v>30000000</v>
      </c>
      <c r="F133" s="40"/>
      <c r="G133" s="40" t="s">
        <v>28</v>
      </c>
      <c r="H133" s="38"/>
      <c r="I133" s="40">
        <v>2016</v>
      </c>
      <c r="J133" s="365">
        <v>2016</v>
      </c>
      <c r="K133" s="285"/>
      <c r="L133" s="47"/>
      <c r="M133" s="286"/>
      <c r="N133" s="481"/>
      <c r="O133" s="18" t="s">
        <v>769</v>
      </c>
      <c r="P133" s="18"/>
      <c r="Q133" s="18"/>
      <c r="R133" s="18"/>
      <c r="S133" s="18"/>
      <c r="T133" s="18"/>
    </row>
    <row r="134" spans="2:20" ht="24.95" customHeight="1">
      <c r="B134" s="1040"/>
      <c r="C134" s="1064"/>
      <c r="D134" s="47" t="s">
        <v>98</v>
      </c>
      <c r="E134" s="48">
        <v>30000000</v>
      </c>
      <c r="F134" s="40"/>
      <c r="G134" s="40" t="s">
        <v>28</v>
      </c>
      <c r="H134" s="38"/>
      <c r="I134" s="40">
        <v>2016</v>
      </c>
      <c r="J134" s="365">
        <v>2016</v>
      </c>
      <c r="K134" s="285"/>
      <c r="L134" s="47"/>
      <c r="M134" s="286"/>
      <c r="N134" s="481"/>
      <c r="O134" s="18" t="s">
        <v>769</v>
      </c>
      <c r="P134" s="18"/>
      <c r="Q134" s="18"/>
      <c r="R134" s="18"/>
      <c r="S134" s="18"/>
      <c r="T134" s="18"/>
    </row>
    <row r="135" spans="2:20" ht="24.95" customHeight="1">
      <c r="B135" s="1040"/>
      <c r="C135" s="1132"/>
      <c r="D135" s="55" t="s">
        <v>99</v>
      </c>
      <c r="E135" s="69">
        <v>40000000</v>
      </c>
      <c r="F135" s="34"/>
      <c r="G135" s="34" t="s">
        <v>28</v>
      </c>
      <c r="H135" s="32"/>
      <c r="I135" s="34">
        <v>2016</v>
      </c>
      <c r="J135" s="363">
        <v>2016</v>
      </c>
      <c r="K135" s="284"/>
      <c r="L135" s="55"/>
      <c r="M135" s="287"/>
      <c r="N135" s="482"/>
      <c r="O135" s="18" t="s">
        <v>769</v>
      </c>
      <c r="P135" s="18"/>
      <c r="Q135" s="18"/>
      <c r="R135" s="18"/>
      <c r="S135" s="18"/>
      <c r="T135" s="18"/>
    </row>
    <row r="136" spans="2:20" ht="24.95" customHeight="1">
      <c r="B136" s="1040"/>
      <c r="C136" s="1133" t="s">
        <v>134</v>
      </c>
      <c r="D136" s="35" t="s">
        <v>90</v>
      </c>
      <c r="E136" s="36">
        <v>200000000</v>
      </c>
      <c r="F136" s="37"/>
      <c r="G136" s="37" t="s">
        <v>28</v>
      </c>
      <c r="H136" s="374"/>
      <c r="I136" s="371">
        <v>2016</v>
      </c>
      <c r="J136" s="364">
        <v>2016</v>
      </c>
      <c r="K136" s="283"/>
      <c r="L136" s="35"/>
      <c r="M136" s="288" t="s">
        <v>721</v>
      </c>
      <c r="N136" s="483"/>
      <c r="O136" s="18" t="s">
        <v>769</v>
      </c>
      <c r="P136" s="18"/>
      <c r="Q136" s="18"/>
      <c r="R136" s="18"/>
      <c r="S136" s="18"/>
      <c r="T136" s="18"/>
    </row>
    <row r="137" spans="2:20" ht="24.95" customHeight="1">
      <c r="B137" s="1040"/>
      <c r="C137" s="1064"/>
      <c r="D137" s="47" t="s">
        <v>95</v>
      </c>
      <c r="E137" s="48">
        <v>75000000</v>
      </c>
      <c r="F137" s="40"/>
      <c r="G137" s="40" t="s">
        <v>28</v>
      </c>
      <c r="H137" s="38"/>
      <c r="I137" s="40">
        <v>2016</v>
      </c>
      <c r="J137" s="365">
        <v>2016</v>
      </c>
      <c r="K137" s="285"/>
      <c r="L137" s="47"/>
      <c r="M137" s="286"/>
      <c r="N137" s="481"/>
      <c r="O137" s="18" t="s">
        <v>769</v>
      </c>
      <c r="P137" s="18"/>
      <c r="Q137" s="18"/>
      <c r="R137" s="18"/>
      <c r="S137" s="18"/>
      <c r="T137" s="18"/>
    </row>
    <row r="138" spans="2:20" ht="24.95" customHeight="1">
      <c r="B138" s="1040"/>
      <c r="C138" s="1064"/>
      <c r="D138" s="47" t="s">
        <v>96</v>
      </c>
      <c r="E138" s="48">
        <v>30000000</v>
      </c>
      <c r="F138" s="40"/>
      <c r="G138" s="40" t="s">
        <v>28</v>
      </c>
      <c r="H138" s="38"/>
      <c r="I138" s="40">
        <v>2016</v>
      </c>
      <c r="J138" s="365">
        <v>2016</v>
      </c>
      <c r="K138" s="285"/>
      <c r="L138" s="47"/>
      <c r="M138" s="286"/>
      <c r="N138" s="481"/>
      <c r="O138" s="18" t="s">
        <v>769</v>
      </c>
      <c r="P138" s="18"/>
      <c r="Q138" s="18"/>
      <c r="R138" s="18"/>
      <c r="S138" s="18"/>
      <c r="T138" s="18"/>
    </row>
    <row r="139" spans="2:20" ht="24.95" customHeight="1">
      <c r="B139" s="1040"/>
      <c r="C139" s="1064"/>
      <c r="D139" s="38" t="s">
        <v>97</v>
      </c>
      <c r="E139" s="39">
        <v>30000000</v>
      </c>
      <c r="F139" s="40"/>
      <c r="G139" s="40" t="s">
        <v>28</v>
      </c>
      <c r="H139" s="38"/>
      <c r="I139" s="40">
        <v>2016</v>
      </c>
      <c r="J139" s="365">
        <v>2016</v>
      </c>
      <c r="K139" s="285"/>
      <c r="L139" s="47"/>
      <c r="M139" s="286"/>
      <c r="N139" s="481"/>
      <c r="O139" s="18" t="s">
        <v>769</v>
      </c>
      <c r="P139" s="18"/>
      <c r="Q139" s="18"/>
      <c r="R139" s="18"/>
      <c r="S139" s="18"/>
      <c r="T139" s="18"/>
    </row>
    <row r="140" spans="2:20" ht="24.95" customHeight="1">
      <c r="B140" s="1040"/>
      <c r="C140" s="1064"/>
      <c r="D140" s="38" t="s">
        <v>92</v>
      </c>
      <c r="E140" s="39">
        <v>30000000</v>
      </c>
      <c r="F140" s="40"/>
      <c r="G140" s="40" t="s">
        <v>28</v>
      </c>
      <c r="H140" s="38"/>
      <c r="I140" s="40">
        <v>2016</v>
      </c>
      <c r="J140" s="365">
        <v>2016</v>
      </c>
      <c r="K140" s="285"/>
      <c r="L140" s="47"/>
      <c r="M140" s="286"/>
      <c r="N140" s="481"/>
      <c r="O140" s="18" t="s">
        <v>769</v>
      </c>
      <c r="P140" s="18"/>
      <c r="Q140" s="18"/>
      <c r="R140" s="18"/>
      <c r="S140" s="18"/>
      <c r="T140" s="18"/>
    </row>
    <row r="141" spans="2:20" ht="24.95" customHeight="1">
      <c r="B141" s="1040"/>
      <c r="C141" s="1064"/>
      <c r="D141" s="38" t="s">
        <v>98</v>
      </c>
      <c r="E141" s="39">
        <v>30000000</v>
      </c>
      <c r="F141" s="40"/>
      <c r="G141" s="40" t="s">
        <v>28</v>
      </c>
      <c r="H141" s="38"/>
      <c r="I141" s="40">
        <v>2016</v>
      </c>
      <c r="J141" s="365">
        <v>2016</v>
      </c>
      <c r="K141" s="285"/>
      <c r="L141" s="47"/>
      <c r="M141" s="286"/>
      <c r="N141" s="481"/>
      <c r="O141" s="18" t="s">
        <v>769</v>
      </c>
      <c r="P141" s="18"/>
      <c r="Q141" s="18"/>
      <c r="R141" s="18"/>
      <c r="S141" s="18"/>
      <c r="T141" s="18"/>
    </row>
    <row r="142" spans="2:20" ht="24.95" customHeight="1">
      <c r="B142" s="1040"/>
      <c r="C142" s="1132"/>
      <c r="D142" s="32" t="s">
        <v>99</v>
      </c>
      <c r="E142" s="33">
        <v>30000000</v>
      </c>
      <c r="F142" s="34"/>
      <c r="G142" s="34" t="s">
        <v>28</v>
      </c>
      <c r="H142" s="32"/>
      <c r="I142" s="34">
        <v>2016</v>
      </c>
      <c r="J142" s="363">
        <v>2016</v>
      </c>
      <c r="K142" s="284"/>
      <c r="L142" s="55"/>
      <c r="M142" s="287"/>
      <c r="N142" s="482"/>
      <c r="O142" s="18" t="s">
        <v>769</v>
      </c>
      <c r="P142" s="18"/>
      <c r="Q142" s="18"/>
      <c r="R142" s="18"/>
      <c r="S142" s="18"/>
      <c r="T142" s="18"/>
    </row>
    <row r="143" spans="2:20" ht="39" customHeight="1">
      <c r="B143" s="1040"/>
      <c r="C143" s="19" t="s">
        <v>135</v>
      </c>
      <c r="D143" s="18" t="s">
        <v>90</v>
      </c>
      <c r="E143" s="41">
        <v>2534550290</v>
      </c>
      <c r="F143" s="12"/>
      <c r="G143" s="12" t="s">
        <v>28</v>
      </c>
      <c r="H143" s="324"/>
      <c r="I143" s="345">
        <v>2016</v>
      </c>
      <c r="J143" s="366">
        <v>2016</v>
      </c>
      <c r="K143" s="289" t="s">
        <v>435</v>
      </c>
      <c r="L143" s="18"/>
      <c r="M143" s="19" t="s">
        <v>722</v>
      </c>
      <c r="N143" s="186" t="s">
        <v>435</v>
      </c>
      <c r="O143" s="18" t="s">
        <v>769</v>
      </c>
      <c r="P143" s="18"/>
      <c r="Q143" s="18"/>
      <c r="R143" s="18"/>
      <c r="S143" s="18"/>
      <c r="T143" s="18"/>
    </row>
    <row r="144" spans="2:20" ht="24.95" customHeight="1">
      <c r="B144" s="1040"/>
      <c r="C144" s="1133" t="s">
        <v>136</v>
      </c>
      <c r="D144" s="35" t="s">
        <v>90</v>
      </c>
      <c r="E144" s="36">
        <v>200981767</v>
      </c>
      <c r="F144" s="37"/>
      <c r="G144" s="37" t="s">
        <v>28</v>
      </c>
      <c r="H144" s="374"/>
      <c r="I144" s="371">
        <v>2016</v>
      </c>
      <c r="J144" s="364">
        <v>2016</v>
      </c>
      <c r="K144" s="283"/>
      <c r="L144" s="35"/>
      <c r="M144" s="288" t="s">
        <v>721</v>
      </c>
      <c r="N144" s="483"/>
      <c r="O144" s="18" t="s">
        <v>769</v>
      </c>
      <c r="P144" s="18"/>
      <c r="Q144" s="18"/>
      <c r="R144" s="18"/>
      <c r="S144" s="18"/>
      <c r="T144" s="18"/>
    </row>
    <row r="145" spans="2:20" ht="24.95" customHeight="1">
      <c r="B145" s="1040"/>
      <c r="C145" s="1064"/>
      <c r="D145" s="38" t="s">
        <v>95</v>
      </c>
      <c r="E145" s="39">
        <v>150000000</v>
      </c>
      <c r="F145" s="40"/>
      <c r="G145" s="40" t="s">
        <v>28</v>
      </c>
      <c r="H145" s="38"/>
      <c r="I145" s="40">
        <v>2016</v>
      </c>
      <c r="J145" s="365">
        <v>2016</v>
      </c>
      <c r="K145" s="285"/>
      <c r="L145" s="47"/>
      <c r="M145" s="286"/>
      <c r="N145" s="481"/>
      <c r="O145" s="18" t="s">
        <v>769</v>
      </c>
      <c r="P145" s="18"/>
      <c r="Q145" s="18"/>
      <c r="R145" s="18"/>
      <c r="S145" s="18"/>
      <c r="T145" s="18"/>
    </row>
    <row r="146" spans="2:20" ht="24.95" customHeight="1">
      <c r="B146" s="1040"/>
      <c r="C146" s="1064"/>
      <c r="D146" s="38" t="s">
        <v>96</v>
      </c>
      <c r="E146" s="39">
        <v>50000000</v>
      </c>
      <c r="F146" s="40"/>
      <c r="G146" s="40" t="s">
        <v>28</v>
      </c>
      <c r="H146" s="38"/>
      <c r="I146" s="40">
        <v>2016</v>
      </c>
      <c r="J146" s="365">
        <v>2016</v>
      </c>
      <c r="K146" s="285"/>
      <c r="L146" s="47"/>
      <c r="M146" s="286"/>
      <c r="N146" s="481"/>
      <c r="O146" s="18" t="s">
        <v>769</v>
      </c>
      <c r="P146" s="18"/>
      <c r="Q146" s="18"/>
      <c r="R146" s="18"/>
      <c r="S146" s="18"/>
      <c r="T146" s="18"/>
    </row>
    <row r="147" spans="2:20" ht="24.95" customHeight="1">
      <c r="B147" s="1040"/>
      <c r="C147" s="1064"/>
      <c r="D147" s="38" t="s">
        <v>97</v>
      </c>
      <c r="E147" s="39">
        <v>50000000</v>
      </c>
      <c r="F147" s="40"/>
      <c r="G147" s="40" t="s">
        <v>28</v>
      </c>
      <c r="H147" s="38"/>
      <c r="I147" s="40">
        <v>2016</v>
      </c>
      <c r="J147" s="365">
        <v>2016</v>
      </c>
      <c r="K147" s="285"/>
      <c r="L147" s="47"/>
      <c r="M147" s="286"/>
      <c r="N147" s="481"/>
      <c r="O147" s="18" t="s">
        <v>769</v>
      </c>
      <c r="P147" s="18"/>
      <c r="Q147" s="18"/>
      <c r="R147" s="18"/>
      <c r="S147" s="18"/>
      <c r="T147" s="18"/>
    </row>
    <row r="148" spans="2:20" ht="24.95" customHeight="1">
      <c r="B148" s="1040"/>
      <c r="C148" s="1064"/>
      <c r="D148" s="38" t="s">
        <v>92</v>
      </c>
      <c r="E148" s="39">
        <v>50000000</v>
      </c>
      <c r="F148" s="40"/>
      <c r="G148" s="40" t="s">
        <v>28</v>
      </c>
      <c r="H148" s="38"/>
      <c r="I148" s="40">
        <v>2016</v>
      </c>
      <c r="J148" s="365">
        <v>2016</v>
      </c>
      <c r="K148" s="285"/>
      <c r="L148" s="47"/>
      <c r="M148" s="286"/>
      <c r="N148" s="481"/>
      <c r="O148" s="18" t="s">
        <v>769</v>
      </c>
      <c r="P148" s="18"/>
      <c r="Q148" s="18"/>
      <c r="R148" s="18"/>
      <c r="S148" s="18"/>
      <c r="T148" s="18"/>
    </row>
    <row r="149" spans="2:20" ht="24.95" customHeight="1">
      <c r="B149" s="1040"/>
      <c r="C149" s="1064"/>
      <c r="D149" s="38" t="s">
        <v>98</v>
      </c>
      <c r="E149" s="39">
        <v>50000000</v>
      </c>
      <c r="F149" s="40"/>
      <c r="G149" s="40" t="s">
        <v>28</v>
      </c>
      <c r="H149" s="38"/>
      <c r="I149" s="40">
        <v>2016</v>
      </c>
      <c r="J149" s="365">
        <v>2016</v>
      </c>
      <c r="K149" s="285"/>
      <c r="L149" s="47"/>
      <c r="M149" s="286"/>
      <c r="N149" s="481"/>
      <c r="O149" s="18" t="s">
        <v>769</v>
      </c>
      <c r="P149" s="18"/>
      <c r="Q149" s="18"/>
      <c r="R149" s="18"/>
      <c r="S149" s="18"/>
      <c r="T149" s="18"/>
    </row>
    <row r="150" spans="2:20" ht="24.95" customHeight="1">
      <c r="B150" s="1040"/>
      <c r="C150" s="1132"/>
      <c r="D150" s="32" t="s">
        <v>99</v>
      </c>
      <c r="E150" s="33">
        <v>50000000</v>
      </c>
      <c r="F150" s="34"/>
      <c r="G150" s="34" t="s">
        <v>28</v>
      </c>
      <c r="H150" s="32"/>
      <c r="I150" s="34">
        <v>2016</v>
      </c>
      <c r="J150" s="363">
        <v>2016</v>
      </c>
      <c r="K150" s="284"/>
      <c r="L150" s="55"/>
      <c r="M150" s="287"/>
      <c r="N150" s="482"/>
      <c r="O150" s="18" t="s">
        <v>769</v>
      </c>
      <c r="P150" s="18"/>
      <c r="Q150" s="18"/>
      <c r="R150" s="18"/>
      <c r="S150" s="18"/>
      <c r="T150" s="18"/>
    </row>
    <row r="151" spans="2:20" ht="50.25" customHeight="1">
      <c r="B151" s="1135"/>
      <c r="C151" s="19" t="s">
        <v>137</v>
      </c>
      <c r="D151" s="18" t="s">
        <v>90</v>
      </c>
      <c r="E151" s="41">
        <v>1658485603</v>
      </c>
      <c r="F151" s="12"/>
      <c r="G151" s="12" t="s">
        <v>28</v>
      </c>
      <c r="H151" s="324"/>
      <c r="I151" s="345">
        <v>2016</v>
      </c>
      <c r="J151" s="366">
        <v>2016</v>
      </c>
      <c r="K151" s="289" t="s">
        <v>435</v>
      </c>
      <c r="L151" s="289" t="s">
        <v>435</v>
      </c>
      <c r="M151" s="19" t="s">
        <v>722</v>
      </c>
      <c r="N151" s="186" t="s">
        <v>435</v>
      </c>
      <c r="O151" s="18" t="s">
        <v>769</v>
      </c>
      <c r="P151" s="18"/>
      <c r="Q151" s="18"/>
      <c r="R151" s="18"/>
      <c r="S151" s="18"/>
      <c r="T151" s="18"/>
    </row>
    <row r="152" spans="2:20" ht="24.95" customHeight="1">
      <c r="B152" s="1134" t="s">
        <v>138</v>
      </c>
      <c r="C152" s="1133" t="s">
        <v>139</v>
      </c>
      <c r="D152" s="35" t="s">
        <v>95</v>
      </c>
      <c r="E152" s="36">
        <v>360000000</v>
      </c>
      <c r="F152" s="37"/>
      <c r="G152" s="37" t="s">
        <v>28</v>
      </c>
      <c r="H152" s="35"/>
      <c r="I152" s="37">
        <v>2016</v>
      </c>
      <c r="J152" s="364">
        <v>2016</v>
      </c>
      <c r="K152" s="283"/>
      <c r="L152" s="35"/>
      <c r="M152" s="288"/>
      <c r="N152" s="483"/>
      <c r="O152" s="18" t="s">
        <v>769</v>
      </c>
      <c r="P152" s="18"/>
      <c r="Q152" s="18"/>
      <c r="R152" s="18"/>
      <c r="S152" s="18"/>
      <c r="T152" s="18"/>
    </row>
    <row r="153" spans="2:20" ht="24.95" customHeight="1">
      <c r="B153" s="1040"/>
      <c r="C153" s="1064"/>
      <c r="D153" s="38" t="s">
        <v>96</v>
      </c>
      <c r="E153" s="39">
        <v>240000000</v>
      </c>
      <c r="F153" s="40"/>
      <c r="G153" s="40" t="s">
        <v>28</v>
      </c>
      <c r="H153" s="38"/>
      <c r="I153" s="40">
        <v>2016</v>
      </c>
      <c r="J153" s="365">
        <v>2016</v>
      </c>
      <c r="K153" s="285"/>
      <c r="L153" s="47"/>
      <c r="M153" s="286"/>
      <c r="N153" s="481"/>
      <c r="O153" s="18" t="s">
        <v>769</v>
      </c>
      <c r="P153" s="18"/>
      <c r="Q153" s="18"/>
      <c r="R153" s="18"/>
      <c r="S153" s="18"/>
      <c r="T153" s="18"/>
    </row>
    <row r="154" spans="2:20" ht="24.95" customHeight="1">
      <c r="B154" s="1040"/>
      <c r="C154" s="1064"/>
      <c r="D154" s="38" t="s">
        <v>97</v>
      </c>
      <c r="E154" s="39">
        <v>120000000</v>
      </c>
      <c r="F154" s="40"/>
      <c r="G154" s="40" t="s">
        <v>28</v>
      </c>
      <c r="H154" s="38"/>
      <c r="I154" s="40">
        <v>2016</v>
      </c>
      <c r="J154" s="365">
        <v>2016</v>
      </c>
      <c r="K154" s="285"/>
      <c r="L154" s="47"/>
      <c r="M154" s="286"/>
      <c r="N154" s="481"/>
      <c r="O154" s="18" t="s">
        <v>769</v>
      </c>
      <c r="P154" s="18"/>
      <c r="Q154" s="18"/>
      <c r="R154" s="18"/>
      <c r="S154" s="18"/>
      <c r="T154" s="18"/>
    </row>
    <row r="155" spans="2:20" ht="24.95" customHeight="1">
      <c r="B155" s="1040"/>
      <c r="C155" s="1064"/>
      <c r="D155" s="38" t="s">
        <v>92</v>
      </c>
      <c r="E155" s="39">
        <v>120000000</v>
      </c>
      <c r="F155" s="40"/>
      <c r="G155" s="40" t="s">
        <v>28</v>
      </c>
      <c r="H155" s="38"/>
      <c r="I155" s="40">
        <v>2016</v>
      </c>
      <c r="J155" s="365">
        <v>2016</v>
      </c>
      <c r="K155" s="285"/>
      <c r="L155" s="47"/>
      <c r="M155" s="286"/>
      <c r="N155" s="481"/>
      <c r="O155" s="18" t="s">
        <v>769</v>
      </c>
      <c r="P155" s="18"/>
      <c r="Q155" s="18"/>
      <c r="R155" s="18"/>
      <c r="S155" s="18"/>
      <c r="T155" s="18"/>
    </row>
    <row r="156" spans="2:20" ht="24.95" customHeight="1">
      <c r="B156" s="1040"/>
      <c r="C156" s="1064"/>
      <c r="D156" s="38" t="s">
        <v>98</v>
      </c>
      <c r="E156" s="39">
        <v>180000000</v>
      </c>
      <c r="F156" s="40"/>
      <c r="G156" s="40" t="s">
        <v>28</v>
      </c>
      <c r="H156" s="38"/>
      <c r="I156" s="40">
        <v>2016</v>
      </c>
      <c r="J156" s="365">
        <v>2016</v>
      </c>
      <c r="K156" s="285"/>
      <c r="L156" s="47"/>
      <c r="M156" s="286"/>
      <c r="N156" s="481"/>
      <c r="O156" s="18" t="s">
        <v>769</v>
      </c>
      <c r="P156" s="18"/>
      <c r="Q156" s="18"/>
      <c r="R156" s="18"/>
      <c r="S156" s="18"/>
      <c r="T156" s="18"/>
    </row>
    <row r="157" spans="2:20" ht="24.95" customHeight="1">
      <c r="B157" s="1040"/>
      <c r="C157" s="1132"/>
      <c r="D157" s="32" t="s">
        <v>99</v>
      </c>
      <c r="E157" s="33">
        <v>180000000</v>
      </c>
      <c r="F157" s="34"/>
      <c r="G157" s="34" t="s">
        <v>28</v>
      </c>
      <c r="H157" s="32"/>
      <c r="I157" s="34">
        <v>2016</v>
      </c>
      <c r="J157" s="363">
        <v>2016</v>
      </c>
      <c r="K157" s="284"/>
      <c r="L157" s="55"/>
      <c r="M157" s="287"/>
      <c r="N157" s="482"/>
      <c r="O157" s="18" t="s">
        <v>769</v>
      </c>
      <c r="P157" s="18"/>
      <c r="Q157" s="18"/>
      <c r="R157" s="18"/>
      <c r="S157" s="18"/>
      <c r="T157" s="18"/>
    </row>
    <row r="158" spans="2:20" ht="34.5" customHeight="1">
      <c r="B158" s="1040"/>
      <c r="C158" s="19" t="s">
        <v>140</v>
      </c>
      <c r="D158" s="18" t="s">
        <v>90</v>
      </c>
      <c r="E158" s="41"/>
      <c r="F158" s="12"/>
      <c r="G158" s="12" t="s">
        <v>28</v>
      </c>
      <c r="H158" s="324"/>
      <c r="I158" s="345">
        <v>2016</v>
      </c>
      <c r="J158" s="366">
        <v>2016</v>
      </c>
      <c r="K158" s="289"/>
      <c r="L158" s="18"/>
      <c r="M158" s="19" t="s">
        <v>721</v>
      </c>
      <c r="N158" s="186"/>
      <c r="O158" s="18" t="s">
        <v>769</v>
      </c>
      <c r="P158" s="18"/>
      <c r="Q158" s="18"/>
      <c r="R158" s="18"/>
      <c r="S158" s="18"/>
      <c r="T158" s="18"/>
    </row>
    <row r="159" spans="2:20" ht="45" customHeight="1">
      <c r="B159" s="1135"/>
      <c r="C159" s="42" t="s">
        <v>141</v>
      </c>
      <c r="D159" s="32" t="s">
        <v>90</v>
      </c>
      <c r="E159" s="33">
        <v>2138000000</v>
      </c>
      <c r="F159" s="34"/>
      <c r="G159" s="34" t="s">
        <v>28</v>
      </c>
      <c r="H159" s="382"/>
      <c r="I159" s="383">
        <v>2016</v>
      </c>
      <c r="J159" s="363">
        <v>2016</v>
      </c>
      <c r="K159" s="289"/>
      <c r="L159" s="18"/>
      <c r="M159" s="19" t="s">
        <v>721</v>
      </c>
      <c r="N159" s="186"/>
      <c r="O159" s="18" t="s">
        <v>769</v>
      </c>
      <c r="P159" s="18"/>
      <c r="Q159" s="18"/>
      <c r="R159" s="18"/>
      <c r="S159" s="18"/>
      <c r="T159" s="18"/>
    </row>
    <row r="160" spans="2:20" ht="60" customHeight="1" thickBot="1">
      <c r="B160" s="70" t="s">
        <v>142</v>
      </c>
      <c r="C160" s="71" t="s">
        <v>143</v>
      </c>
      <c r="D160" s="46" t="s">
        <v>86</v>
      </c>
      <c r="E160" s="72">
        <v>2410411912</v>
      </c>
      <c r="F160" s="73"/>
      <c r="G160" s="73" t="s">
        <v>28</v>
      </c>
      <c r="H160" s="74" t="s">
        <v>793</v>
      </c>
      <c r="I160" s="317" t="s">
        <v>793</v>
      </c>
      <c r="J160" s="384"/>
      <c r="K160" s="293" t="s">
        <v>435</v>
      </c>
      <c r="L160" s="293" t="s">
        <v>435</v>
      </c>
      <c r="M160" s="218" t="s">
        <v>722</v>
      </c>
      <c r="N160" s="194" t="s">
        <v>435</v>
      </c>
      <c r="O160" s="18" t="s">
        <v>769</v>
      </c>
      <c r="P160" s="18"/>
      <c r="Q160" s="18"/>
      <c r="R160" s="18"/>
      <c r="S160" s="18"/>
      <c r="T160" s="18"/>
    </row>
    <row r="161" spans="2:15" ht="20.100000000000001" customHeight="1" thickBot="1">
      <c r="B161" s="75"/>
      <c r="C161" s="76"/>
      <c r="D161" s="76"/>
      <c r="E161" s="77">
        <f>SUM(E7:E160)</f>
        <v>428348590465</v>
      </c>
      <c r="F161" s="78"/>
      <c r="G161" s="78"/>
      <c r="H161" s="76"/>
      <c r="I161" s="76"/>
      <c r="J161" s="199"/>
      <c r="K161" s="18"/>
      <c r="L161" s="18"/>
      <c r="M161" s="18"/>
      <c r="N161" s="186"/>
      <c r="O161" s="18" t="s">
        <v>769</v>
      </c>
    </row>
    <row r="162" spans="2:15">
      <c r="N162" s="295"/>
    </row>
    <row r="163" spans="2:15">
      <c r="B163" s="387" t="s">
        <v>144</v>
      </c>
      <c r="C163" s="323"/>
      <c r="D163" s="323"/>
    </row>
  </sheetData>
  <dataConsolidate link="1"/>
  <mergeCells count="38">
    <mergeCell ref="B152:B159"/>
    <mergeCell ref="C152:C157"/>
    <mergeCell ref="C79:C88"/>
    <mergeCell ref="C89:C95"/>
    <mergeCell ref="C96:C109"/>
    <mergeCell ref="B122:B151"/>
    <mergeCell ref="C122:C128"/>
    <mergeCell ref="C129:C135"/>
    <mergeCell ref="C136:C142"/>
    <mergeCell ref="C144:C150"/>
    <mergeCell ref="B40:B41"/>
    <mergeCell ref="B42:B51"/>
    <mergeCell ref="C45:C51"/>
    <mergeCell ref="B52:B121"/>
    <mergeCell ref="C52:C58"/>
    <mergeCell ref="C59:C65"/>
    <mergeCell ref="C66:C67"/>
    <mergeCell ref="C68:C78"/>
    <mergeCell ref="C110:C120"/>
    <mergeCell ref="B7:B39"/>
    <mergeCell ref="C7:C8"/>
    <mergeCell ref="H7:H39"/>
    <mergeCell ref="C9:C12"/>
    <mergeCell ref="C13:C14"/>
    <mergeCell ref="C15:C23"/>
    <mergeCell ref="C24:C31"/>
    <mergeCell ref="C32:C34"/>
    <mergeCell ref="C35:C37"/>
    <mergeCell ref="P4:T5"/>
    <mergeCell ref="B2:N2"/>
    <mergeCell ref="B4:B6"/>
    <mergeCell ref="C4:C6"/>
    <mergeCell ref="D4:D6"/>
    <mergeCell ref="E4:E6"/>
    <mergeCell ref="F4:F5"/>
    <mergeCell ref="G4:G5"/>
    <mergeCell ref="H4:J5"/>
    <mergeCell ref="K4:O5"/>
  </mergeCells>
  <pageMargins left="0.39370078740157483" right="0.39370078740157483" top="0.39370078740157483" bottom="0.39370078740157483" header="0.19685039370078741" footer="0.19685039370078741"/>
  <pageSetup scale="1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[15]Hoja2!#REF!</xm:f>
          </x14:formula1>
          <xm:sqref>B7 B40 B42 B122 B152 B160:B161 B52:B69 F7:G161</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B2:O42"/>
  <sheetViews>
    <sheetView topLeftCell="C1" zoomScale="80" zoomScaleNormal="80" workbookViewId="0">
      <pane ySplit="6" topLeftCell="A32" activePane="bottomLeft" state="frozen"/>
      <selection activeCell="K16" sqref="K16"/>
      <selection pane="bottomLeft" activeCell="K16" sqref="K16"/>
    </sheetView>
  </sheetViews>
  <sheetFormatPr baseColWidth="10" defaultColWidth="11.5703125" defaultRowHeight="15"/>
  <cols>
    <col min="1" max="1" width="1.7109375" style="13" customWidth="1"/>
    <col min="2" max="2" width="68.42578125" style="13" customWidth="1"/>
    <col min="3" max="3" width="51.85546875" style="13" customWidth="1"/>
    <col min="4" max="4" width="22.85546875" style="13" customWidth="1"/>
    <col min="5" max="5" width="31.42578125" style="13" customWidth="1"/>
    <col min="6" max="6" width="40.140625" style="13" hidden="1" customWidth="1"/>
    <col min="7" max="7" width="27.28515625" style="13" hidden="1" customWidth="1"/>
    <col min="8" max="8" width="27.28515625" style="13" customWidth="1"/>
    <col min="9" max="9" width="20.7109375" style="13" customWidth="1"/>
    <col min="10" max="10" width="22.42578125" style="13" customWidth="1"/>
    <col min="11" max="11" width="21.28515625" style="80" customWidth="1"/>
    <col min="12" max="12" width="16" style="80" bestFit="1" customWidth="1"/>
    <col min="13" max="13" width="49" style="80" customWidth="1"/>
    <col min="14" max="14" width="18.5703125" style="80" customWidth="1"/>
    <col min="15" max="15" width="24.85546875" style="13" customWidth="1"/>
    <col min="16"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15" s="1" customFormat="1" ht="66.75" customHeight="1">
      <c r="B2" s="971" t="s">
        <v>0</v>
      </c>
      <c r="C2" s="972"/>
      <c r="D2" s="972"/>
      <c r="E2" s="972"/>
      <c r="F2" s="972"/>
      <c r="G2" s="972"/>
      <c r="H2" s="972"/>
      <c r="I2" s="972"/>
      <c r="J2" s="972"/>
      <c r="K2" s="972"/>
      <c r="L2" s="972"/>
      <c r="M2" s="972"/>
      <c r="N2" s="972"/>
    </row>
    <row r="3" spans="2:15" s="2" customFormat="1" ht="13.5" thickBot="1">
      <c r="K3" s="24"/>
      <c r="L3" s="24"/>
      <c r="M3" s="24"/>
      <c r="N3" s="24"/>
    </row>
    <row r="4" spans="2:15" s="2" customFormat="1" ht="36" customHeight="1" thickBot="1">
      <c r="B4" s="973" t="s">
        <v>1</v>
      </c>
      <c r="C4" s="974" t="s">
        <v>2</v>
      </c>
      <c r="D4" s="973" t="s">
        <v>3</v>
      </c>
      <c r="E4" s="973" t="s">
        <v>4</v>
      </c>
      <c r="F4" s="977" t="s">
        <v>5</v>
      </c>
      <c r="G4" s="973" t="s">
        <v>6</v>
      </c>
      <c r="H4" s="979" t="s">
        <v>7</v>
      </c>
      <c r="I4" s="980"/>
      <c r="J4" s="981"/>
      <c r="K4" s="985" t="s">
        <v>1401</v>
      </c>
      <c r="L4" s="986"/>
      <c r="M4" s="986"/>
      <c r="N4" s="986"/>
      <c r="O4" s="986"/>
    </row>
    <row r="5" spans="2:15" s="2" customFormat="1" ht="15.75" customHeight="1" thickBot="1">
      <c r="B5" s="973"/>
      <c r="C5" s="975"/>
      <c r="D5" s="973"/>
      <c r="E5" s="973"/>
      <c r="F5" s="978"/>
      <c r="G5" s="973"/>
      <c r="H5" s="982"/>
      <c r="I5" s="983"/>
      <c r="J5" s="984"/>
      <c r="K5" s="982"/>
      <c r="L5" s="983"/>
      <c r="M5" s="983"/>
      <c r="N5" s="983"/>
      <c r="O5" s="983"/>
    </row>
    <row r="6" spans="2:15" s="2" customFormat="1" ht="30.75" customHeight="1">
      <c r="B6" s="974"/>
      <c r="C6" s="975"/>
      <c r="D6" s="974"/>
      <c r="E6" s="974"/>
      <c r="F6" s="3" t="s">
        <v>8</v>
      </c>
      <c r="G6" s="595" t="s">
        <v>8</v>
      </c>
      <c r="H6" s="595" t="s">
        <v>9</v>
      </c>
      <c r="I6" s="3" t="s">
        <v>10</v>
      </c>
      <c r="J6" s="3" t="s">
        <v>11</v>
      </c>
      <c r="K6" s="599" t="s">
        <v>421</v>
      </c>
      <c r="L6" s="596" t="s">
        <v>426</v>
      </c>
      <c r="M6" s="596" t="s">
        <v>422</v>
      </c>
      <c r="N6" s="596" t="s">
        <v>423</v>
      </c>
      <c r="O6" s="596" t="s">
        <v>422</v>
      </c>
    </row>
    <row r="7" spans="2:15" s="2" customFormat="1" ht="121.5" customHeight="1">
      <c r="B7" s="1138" t="s">
        <v>12</v>
      </c>
      <c r="C7" s="5" t="s">
        <v>13</v>
      </c>
      <c r="D7" s="340" t="s">
        <v>14</v>
      </c>
      <c r="E7" s="340">
        <v>5764731099</v>
      </c>
      <c r="F7" s="340" t="s">
        <v>15</v>
      </c>
      <c r="G7" s="340" t="s">
        <v>16</v>
      </c>
      <c r="H7" s="340">
        <v>2015</v>
      </c>
      <c r="I7" s="340" t="s">
        <v>793</v>
      </c>
      <c r="J7" s="815">
        <v>42705</v>
      </c>
      <c r="K7" s="816" t="s">
        <v>435</v>
      </c>
      <c r="L7" s="816" t="s">
        <v>435</v>
      </c>
      <c r="M7" s="817" t="s">
        <v>427</v>
      </c>
      <c r="N7" s="817" t="s">
        <v>432</v>
      </c>
      <c r="O7" s="818"/>
    </row>
    <row r="8" spans="2:15" s="2" customFormat="1" ht="68.25" customHeight="1">
      <c r="B8" s="1138"/>
      <c r="C8" s="819" t="s">
        <v>1402</v>
      </c>
      <c r="D8" s="340" t="s">
        <v>1403</v>
      </c>
      <c r="E8" s="340">
        <v>149420054</v>
      </c>
      <c r="F8" s="340" t="s">
        <v>15</v>
      </c>
      <c r="G8" s="340" t="s">
        <v>16</v>
      </c>
      <c r="H8" s="815">
        <v>42491</v>
      </c>
      <c r="I8" s="815" t="s">
        <v>1060</v>
      </c>
      <c r="J8" s="815">
        <v>42705</v>
      </c>
      <c r="K8" s="816"/>
      <c r="L8" s="816"/>
      <c r="M8" s="817" t="s">
        <v>1404</v>
      </c>
      <c r="N8" s="817"/>
      <c r="O8" s="818"/>
    </row>
    <row r="9" spans="2:15" s="2" customFormat="1" ht="64.5" customHeight="1">
      <c r="B9" s="1138"/>
      <c r="C9" s="819" t="s">
        <v>1405</v>
      </c>
      <c r="D9" s="340"/>
      <c r="E9" s="340">
        <v>50000000</v>
      </c>
      <c r="F9" s="340" t="s">
        <v>15</v>
      </c>
      <c r="G9" s="340" t="s">
        <v>16</v>
      </c>
      <c r="H9" s="815">
        <v>42491</v>
      </c>
      <c r="I9" s="815" t="s">
        <v>30</v>
      </c>
      <c r="J9" s="815">
        <v>42583</v>
      </c>
      <c r="K9" s="816"/>
      <c r="L9" s="816"/>
      <c r="M9" s="817" t="s">
        <v>1406</v>
      </c>
      <c r="N9" s="817"/>
      <c r="O9" s="818"/>
    </row>
    <row r="10" spans="2:15" s="2" customFormat="1" ht="50.25" customHeight="1">
      <c r="B10" s="1138"/>
      <c r="C10" s="819" t="s">
        <v>1407</v>
      </c>
      <c r="D10" s="340"/>
      <c r="E10" s="340">
        <v>809365772</v>
      </c>
      <c r="F10" s="340" t="s">
        <v>15</v>
      </c>
      <c r="G10" s="340" t="s">
        <v>16</v>
      </c>
      <c r="H10" s="815">
        <v>42552</v>
      </c>
      <c r="I10" s="815">
        <v>42614</v>
      </c>
      <c r="J10" s="815">
        <v>42705</v>
      </c>
      <c r="K10" s="816"/>
      <c r="L10" s="816"/>
      <c r="M10" s="817" t="s">
        <v>1408</v>
      </c>
      <c r="N10" s="817"/>
      <c r="O10" s="818"/>
    </row>
    <row r="11" spans="2:15" s="2" customFormat="1" ht="66" customHeight="1">
      <c r="B11" s="1138"/>
      <c r="C11" s="5" t="s">
        <v>1409</v>
      </c>
      <c r="D11" s="820"/>
      <c r="E11" s="340">
        <v>141483075</v>
      </c>
      <c r="F11" s="340"/>
      <c r="G11" s="340" t="s">
        <v>16</v>
      </c>
      <c r="H11" s="358"/>
      <c r="I11" s="358"/>
      <c r="J11" s="358"/>
      <c r="K11" s="821"/>
      <c r="L11" s="817"/>
      <c r="M11" s="816"/>
      <c r="N11" s="821"/>
      <c r="O11" s="507"/>
    </row>
    <row r="12" spans="2:15" s="2" customFormat="1" ht="89.25" customHeight="1">
      <c r="B12" s="1139" t="s">
        <v>22</v>
      </c>
      <c r="C12" s="5" t="s">
        <v>23</v>
      </c>
      <c r="D12" s="820" t="s">
        <v>18</v>
      </c>
      <c r="E12" s="340">
        <v>2164693195</v>
      </c>
      <c r="F12" s="340" t="s">
        <v>15</v>
      </c>
      <c r="G12" s="340" t="s">
        <v>16</v>
      </c>
      <c r="H12" s="358">
        <v>2015</v>
      </c>
      <c r="I12" s="358" t="s">
        <v>793</v>
      </c>
      <c r="J12" s="815">
        <v>42705</v>
      </c>
      <c r="K12" s="816" t="s">
        <v>435</v>
      </c>
      <c r="L12" s="817"/>
      <c r="M12" s="817" t="s">
        <v>427</v>
      </c>
      <c r="N12" s="817" t="s">
        <v>432</v>
      </c>
      <c r="O12" s="818" t="s">
        <v>769</v>
      </c>
    </row>
    <row r="13" spans="2:15" s="2" customFormat="1" ht="47.25" customHeight="1">
      <c r="B13" s="1140"/>
      <c r="C13" s="819" t="s">
        <v>1410</v>
      </c>
      <c r="D13" s="820" t="s">
        <v>18</v>
      </c>
      <c r="E13" s="340">
        <v>690688043</v>
      </c>
      <c r="F13" s="340" t="s">
        <v>15</v>
      </c>
      <c r="G13" s="340" t="s">
        <v>16</v>
      </c>
      <c r="H13" s="815">
        <v>42552</v>
      </c>
      <c r="I13" s="815">
        <v>42614</v>
      </c>
      <c r="J13" s="815">
        <v>42705</v>
      </c>
      <c r="K13" s="816"/>
      <c r="L13" s="817"/>
      <c r="M13" s="817" t="s">
        <v>1408</v>
      </c>
      <c r="N13" s="817"/>
      <c r="O13" s="818"/>
    </row>
    <row r="14" spans="2:15" s="2" customFormat="1" ht="40.5" customHeight="1">
      <c r="B14" s="1140"/>
      <c r="C14" s="819" t="s">
        <v>1411</v>
      </c>
      <c r="D14" s="820" t="s">
        <v>1412</v>
      </c>
      <c r="E14" s="340">
        <v>29000000</v>
      </c>
      <c r="F14" s="340" t="s">
        <v>15</v>
      </c>
      <c r="G14" s="340" t="s">
        <v>16</v>
      </c>
      <c r="H14" s="815">
        <v>42552</v>
      </c>
      <c r="I14" s="815">
        <v>42675</v>
      </c>
      <c r="J14" s="815">
        <v>42705</v>
      </c>
      <c r="K14" s="816"/>
      <c r="L14" s="817"/>
      <c r="M14" s="817" t="s">
        <v>1408</v>
      </c>
      <c r="N14" s="817"/>
      <c r="O14" s="818"/>
    </row>
    <row r="15" spans="2:15" s="2" customFormat="1" ht="44.25" customHeight="1">
      <c r="B15" s="1140"/>
      <c r="C15" s="819" t="s">
        <v>1413</v>
      </c>
      <c r="D15" s="820" t="s">
        <v>1412</v>
      </c>
      <c r="E15" s="340">
        <v>85000000</v>
      </c>
      <c r="F15" s="340" t="s">
        <v>15</v>
      </c>
      <c r="G15" s="340" t="s">
        <v>16</v>
      </c>
      <c r="H15" s="815">
        <v>42552</v>
      </c>
      <c r="I15" s="815">
        <v>42614</v>
      </c>
      <c r="J15" s="815">
        <v>42705</v>
      </c>
      <c r="K15" s="816"/>
      <c r="L15" s="817"/>
      <c r="M15" s="817" t="s">
        <v>1408</v>
      </c>
      <c r="N15" s="817"/>
      <c r="O15" s="818"/>
    </row>
    <row r="16" spans="2:15" s="2" customFormat="1" ht="94.5" customHeight="1">
      <c r="B16" s="1140"/>
      <c r="C16" s="819" t="s">
        <v>1414</v>
      </c>
      <c r="D16" s="820" t="s">
        <v>47</v>
      </c>
      <c r="E16" s="340">
        <v>200000000</v>
      </c>
      <c r="F16" s="340" t="s">
        <v>15</v>
      </c>
      <c r="G16" s="340" t="s">
        <v>16</v>
      </c>
      <c r="H16" s="815">
        <v>42401</v>
      </c>
      <c r="I16" s="815">
        <v>42430</v>
      </c>
      <c r="J16" s="815">
        <v>42705</v>
      </c>
      <c r="K16" s="816"/>
      <c r="L16" s="817"/>
      <c r="M16" s="817" t="s">
        <v>1415</v>
      </c>
      <c r="N16" s="817"/>
      <c r="O16" s="818"/>
    </row>
    <row r="17" spans="2:15" s="2" customFormat="1" ht="61.5" customHeight="1">
      <c r="B17" s="1140"/>
      <c r="C17" s="819" t="s">
        <v>1416</v>
      </c>
      <c r="D17" s="820" t="s">
        <v>18</v>
      </c>
      <c r="E17" s="340">
        <v>100000000</v>
      </c>
      <c r="F17" s="340" t="s">
        <v>15</v>
      </c>
      <c r="G17" s="340" t="s">
        <v>16</v>
      </c>
      <c r="H17" s="815">
        <v>42552</v>
      </c>
      <c r="I17" s="815">
        <v>42583</v>
      </c>
      <c r="J17" s="815">
        <v>42614</v>
      </c>
      <c r="K17" s="816"/>
      <c r="L17" s="817"/>
      <c r="M17" s="817" t="s">
        <v>1408</v>
      </c>
      <c r="N17" s="817"/>
      <c r="O17" s="818"/>
    </row>
    <row r="18" spans="2:15" s="2" customFormat="1" ht="61.5" customHeight="1">
      <c r="B18" s="1140"/>
      <c r="C18" s="819" t="s">
        <v>1417</v>
      </c>
      <c r="D18" s="820" t="s">
        <v>18</v>
      </c>
      <c r="E18" s="340">
        <v>397025024</v>
      </c>
      <c r="F18" s="340" t="s">
        <v>15</v>
      </c>
      <c r="G18" s="340" t="s">
        <v>16</v>
      </c>
      <c r="H18" s="815">
        <v>42552</v>
      </c>
      <c r="I18" s="815">
        <v>42583</v>
      </c>
      <c r="J18" s="815">
        <v>42705</v>
      </c>
      <c r="K18" s="816"/>
      <c r="L18" s="817"/>
      <c r="M18" s="817" t="s">
        <v>1418</v>
      </c>
      <c r="N18" s="817"/>
      <c r="O18" s="818"/>
    </row>
    <row r="19" spans="2:15" ht="61.5" customHeight="1">
      <c r="B19" s="1141"/>
      <c r="C19" s="5" t="s">
        <v>1409</v>
      </c>
      <c r="D19" s="820"/>
      <c r="E19" s="340">
        <v>210613737</v>
      </c>
      <c r="F19" s="340"/>
      <c r="G19" s="340"/>
      <c r="H19" s="358"/>
      <c r="I19" s="358"/>
      <c r="J19" s="815"/>
      <c r="K19" s="397"/>
      <c r="L19" s="358"/>
      <c r="M19" s="816"/>
      <c r="N19" s="397"/>
      <c r="O19" s="818"/>
    </row>
    <row r="20" spans="2:15" ht="89.25" customHeight="1">
      <c r="B20" s="956" t="s">
        <v>25</v>
      </c>
      <c r="C20" s="822" t="s">
        <v>26</v>
      </c>
      <c r="D20" s="823" t="s">
        <v>27</v>
      </c>
      <c r="E20" s="340">
        <v>125000000</v>
      </c>
      <c r="F20" s="358" t="s">
        <v>28</v>
      </c>
      <c r="G20" s="358" t="s">
        <v>16</v>
      </c>
      <c r="H20" s="358" t="s">
        <v>29</v>
      </c>
      <c r="I20" s="358" t="s">
        <v>1060</v>
      </c>
      <c r="J20" s="358" t="s">
        <v>31</v>
      </c>
      <c r="K20" s="397" t="s">
        <v>52</v>
      </c>
      <c r="L20" s="358"/>
      <c r="M20" s="816" t="s">
        <v>1419</v>
      </c>
      <c r="N20" s="397">
        <v>1</v>
      </c>
      <c r="O20" s="818" t="s">
        <v>769</v>
      </c>
    </row>
    <row r="21" spans="2:15" ht="120">
      <c r="B21" s="956"/>
      <c r="C21" s="463" t="s">
        <v>32</v>
      </c>
      <c r="D21" s="463" t="s">
        <v>33</v>
      </c>
      <c r="E21" s="340">
        <v>338818260</v>
      </c>
      <c r="F21" s="358" t="s">
        <v>28</v>
      </c>
      <c r="G21" s="358" t="s">
        <v>16</v>
      </c>
      <c r="H21" s="358" t="s">
        <v>29</v>
      </c>
      <c r="I21" s="358" t="s">
        <v>30</v>
      </c>
      <c r="J21" s="358" t="s">
        <v>31</v>
      </c>
      <c r="K21" s="397" t="s">
        <v>16</v>
      </c>
      <c r="L21" s="358"/>
      <c r="M21" s="816" t="s">
        <v>1419</v>
      </c>
      <c r="N21" s="397">
        <v>1</v>
      </c>
      <c r="O21" s="818" t="s">
        <v>769</v>
      </c>
    </row>
    <row r="22" spans="2:15" ht="150">
      <c r="B22" s="956"/>
      <c r="C22" s="824" t="s">
        <v>34</v>
      </c>
      <c r="D22" s="463" t="s">
        <v>35</v>
      </c>
      <c r="E22" s="340">
        <v>313174650</v>
      </c>
      <c r="F22" s="358" t="s">
        <v>28</v>
      </c>
      <c r="G22" s="358" t="s">
        <v>16</v>
      </c>
      <c r="H22" s="358" t="s">
        <v>29</v>
      </c>
      <c r="I22" s="322" t="s">
        <v>30</v>
      </c>
      <c r="J22" s="322" t="s">
        <v>31</v>
      </c>
      <c r="K22" s="397" t="s">
        <v>16</v>
      </c>
      <c r="L22" s="358"/>
      <c r="M22" s="816" t="s">
        <v>1419</v>
      </c>
      <c r="N22" s="397">
        <v>1</v>
      </c>
      <c r="O22" s="818" t="s">
        <v>769</v>
      </c>
    </row>
    <row r="23" spans="2:15" ht="240">
      <c r="B23" s="956"/>
      <c r="C23" s="334" t="s">
        <v>36</v>
      </c>
      <c r="D23" s="463" t="s">
        <v>37</v>
      </c>
      <c r="E23" s="340">
        <v>595000000</v>
      </c>
      <c r="F23" s="358" t="s">
        <v>28</v>
      </c>
      <c r="G23" s="358" t="s">
        <v>16</v>
      </c>
      <c r="H23" s="358" t="s">
        <v>29</v>
      </c>
      <c r="I23" s="358" t="s">
        <v>30</v>
      </c>
      <c r="J23" s="358" t="s">
        <v>31</v>
      </c>
      <c r="K23" s="397" t="s">
        <v>16</v>
      </c>
      <c r="L23" s="358"/>
      <c r="M23" s="816" t="s">
        <v>1419</v>
      </c>
      <c r="N23" s="397">
        <v>1</v>
      </c>
      <c r="O23" s="818" t="s">
        <v>769</v>
      </c>
    </row>
    <row r="24" spans="2:15" ht="120">
      <c r="B24" s="956"/>
      <c r="C24" s="463" t="s">
        <v>38</v>
      </c>
      <c r="D24" s="463" t="s">
        <v>39</v>
      </c>
      <c r="E24" s="340">
        <v>45000000</v>
      </c>
      <c r="F24" s="358" t="s">
        <v>28</v>
      </c>
      <c r="G24" s="358" t="s">
        <v>16</v>
      </c>
      <c r="H24" s="358" t="s">
        <v>29</v>
      </c>
      <c r="I24" s="358" t="s">
        <v>188</v>
      </c>
      <c r="J24" s="358" t="s">
        <v>31</v>
      </c>
      <c r="K24" s="397" t="s">
        <v>52</v>
      </c>
      <c r="L24" s="358"/>
      <c r="M24" s="816" t="s">
        <v>1420</v>
      </c>
      <c r="N24" s="397">
        <v>0</v>
      </c>
      <c r="O24" s="818" t="s">
        <v>769</v>
      </c>
    </row>
    <row r="25" spans="2:15" ht="75">
      <c r="B25" s="956" t="s">
        <v>40</v>
      </c>
      <c r="C25" s="463" t="s">
        <v>41</v>
      </c>
      <c r="D25" s="463"/>
      <c r="E25" s="340"/>
      <c r="F25" s="358"/>
      <c r="G25" s="358"/>
      <c r="H25" s="815"/>
      <c r="I25" s="815"/>
      <c r="J25" s="815"/>
      <c r="K25" s="397"/>
      <c r="L25" s="358"/>
      <c r="M25" s="816"/>
      <c r="N25" s="397"/>
      <c r="O25" s="322"/>
    </row>
    <row r="26" spans="2:15" ht="45">
      <c r="B26" s="956"/>
      <c r="C26" s="463"/>
      <c r="D26" s="463" t="s">
        <v>1421</v>
      </c>
      <c r="E26" s="340">
        <v>500000000</v>
      </c>
      <c r="F26" s="358" t="s">
        <v>28</v>
      </c>
      <c r="G26" s="358" t="s">
        <v>16</v>
      </c>
      <c r="H26" s="815">
        <v>42430</v>
      </c>
      <c r="I26" s="815" t="s">
        <v>1422</v>
      </c>
      <c r="J26" s="815">
        <v>42705</v>
      </c>
      <c r="K26" s="397"/>
      <c r="L26" s="358"/>
      <c r="M26" s="816" t="s">
        <v>1423</v>
      </c>
      <c r="N26" s="397"/>
      <c r="O26" s="322"/>
    </row>
    <row r="27" spans="2:15" ht="30">
      <c r="B27" s="956"/>
      <c r="C27" s="463"/>
      <c r="D27" s="463" t="s">
        <v>1424</v>
      </c>
      <c r="E27" s="340">
        <v>259816000</v>
      </c>
      <c r="F27" s="358" t="s">
        <v>28</v>
      </c>
      <c r="G27" s="358" t="s">
        <v>16</v>
      </c>
      <c r="H27" s="815">
        <v>42430</v>
      </c>
      <c r="I27" s="815">
        <v>42552</v>
      </c>
      <c r="J27" s="815">
        <v>42675</v>
      </c>
      <c r="K27" s="397"/>
      <c r="L27" s="358"/>
      <c r="M27" s="816" t="s">
        <v>1425</v>
      </c>
      <c r="N27" s="397"/>
      <c r="O27" s="322"/>
    </row>
    <row r="28" spans="2:15">
      <c r="B28" s="956"/>
      <c r="C28" s="463"/>
      <c r="D28" s="463" t="s">
        <v>1426</v>
      </c>
      <c r="E28" s="340">
        <v>256375583</v>
      </c>
      <c r="F28" s="358" t="s">
        <v>28</v>
      </c>
      <c r="G28" s="358" t="s">
        <v>16</v>
      </c>
      <c r="H28" s="815"/>
      <c r="I28" s="815"/>
      <c r="J28" s="815"/>
      <c r="K28" s="397"/>
      <c r="L28" s="358"/>
      <c r="M28" s="816" t="s">
        <v>1427</v>
      </c>
      <c r="N28" s="397"/>
      <c r="O28" s="322"/>
    </row>
    <row r="29" spans="2:15">
      <c r="B29" s="956"/>
      <c r="C29" s="463"/>
      <c r="D29" s="463" t="s">
        <v>1428</v>
      </c>
      <c r="E29" s="340">
        <v>983808417</v>
      </c>
      <c r="F29" s="358" t="s">
        <v>28</v>
      </c>
      <c r="G29" s="358" t="s">
        <v>16</v>
      </c>
      <c r="H29" s="815"/>
      <c r="I29" s="815"/>
      <c r="J29" s="815"/>
      <c r="K29" s="397"/>
      <c r="L29" s="358"/>
      <c r="M29" s="816"/>
      <c r="N29" s="397"/>
      <c r="O29" s="322"/>
    </row>
    <row r="30" spans="2:15" ht="120">
      <c r="B30" s="956"/>
      <c r="C30" s="334" t="s">
        <v>43</v>
      </c>
      <c r="D30" s="463" t="s">
        <v>44</v>
      </c>
      <c r="E30" s="340">
        <v>260000000</v>
      </c>
      <c r="F30" s="358" t="s">
        <v>28</v>
      </c>
      <c r="G30" s="358" t="s">
        <v>16</v>
      </c>
      <c r="H30" s="815">
        <v>42430</v>
      </c>
      <c r="I30" s="815" t="s">
        <v>30</v>
      </c>
      <c r="J30" s="815">
        <v>42675</v>
      </c>
      <c r="K30" s="397" t="s">
        <v>52</v>
      </c>
      <c r="L30" s="358"/>
      <c r="M30" s="816" t="s">
        <v>1419</v>
      </c>
      <c r="N30" s="397">
        <v>0</v>
      </c>
      <c r="O30" s="322"/>
    </row>
    <row r="31" spans="2:15" ht="120">
      <c r="B31" s="21" t="s">
        <v>45</v>
      </c>
      <c r="C31" s="463" t="s">
        <v>46</v>
      </c>
      <c r="D31" s="463" t="s">
        <v>47</v>
      </c>
      <c r="E31" s="340">
        <v>34416000000</v>
      </c>
      <c r="F31" s="358" t="s">
        <v>16</v>
      </c>
      <c r="G31" s="358" t="s">
        <v>16</v>
      </c>
      <c r="H31" s="815"/>
      <c r="I31" s="815"/>
      <c r="J31" s="815" t="s">
        <v>1429</v>
      </c>
      <c r="K31" s="397"/>
      <c r="L31" s="358"/>
      <c r="M31" s="816" t="s">
        <v>427</v>
      </c>
      <c r="N31" s="397" t="s">
        <v>432</v>
      </c>
      <c r="O31" s="322"/>
    </row>
    <row r="32" spans="2:15" ht="32.25" customHeight="1">
      <c r="B32" s="956" t="s">
        <v>49</v>
      </c>
      <c r="C32" s="334" t="s">
        <v>50</v>
      </c>
      <c r="D32" s="322" t="s">
        <v>51</v>
      </c>
      <c r="E32" s="340">
        <v>20000000</v>
      </c>
      <c r="F32" s="358" t="s">
        <v>52</v>
      </c>
      <c r="G32" s="358" t="s">
        <v>16</v>
      </c>
      <c r="H32" s="358" t="s">
        <v>19</v>
      </c>
      <c r="I32" s="358" t="s">
        <v>19</v>
      </c>
      <c r="J32" s="358" t="s">
        <v>53</v>
      </c>
      <c r="K32" s="397" t="s">
        <v>16</v>
      </c>
      <c r="L32" s="358"/>
      <c r="M32" s="816" t="s">
        <v>1430</v>
      </c>
      <c r="N32" s="397">
        <v>1</v>
      </c>
      <c r="O32" s="1137"/>
    </row>
    <row r="33" spans="2:15" ht="90">
      <c r="B33" s="956"/>
      <c r="C33" s="334" t="s">
        <v>54</v>
      </c>
      <c r="D33" s="334" t="s">
        <v>55</v>
      </c>
      <c r="E33" s="825">
        <v>534863096</v>
      </c>
      <c r="F33" s="358" t="s">
        <v>52</v>
      </c>
      <c r="G33" s="358" t="s">
        <v>16</v>
      </c>
      <c r="H33" s="358" t="s">
        <v>56</v>
      </c>
      <c r="I33" s="358" t="s">
        <v>30</v>
      </c>
      <c r="J33" s="826">
        <v>42735</v>
      </c>
      <c r="K33" s="397" t="s">
        <v>52</v>
      </c>
      <c r="L33" s="358"/>
      <c r="M33" s="816" t="s">
        <v>431</v>
      </c>
      <c r="N33" s="397" t="s">
        <v>432</v>
      </c>
      <c r="O33" s="1137"/>
    </row>
    <row r="34" spans="2:15" ht="90" hidden="1">
      <c r="B34" s="956"/>
      <c r="C34" s="334" t="s">
        <v>805</v>
      </c>
      <c r="D34" s="334" t="s">
        <v>55</v>
      </c>
      <c r="E34" s="340">
        <v>2633136904</v>
      </c>
      <c r="F34" s="358" t="s">
        <v>16</v>
      </c>
      <c r="G34" s="358" t="s">
        <v>16</v>
      </c>
      <c r="H34" s="358" t="s">
        <v>59</v>
      </c>
      <c r="I34" s="358" t="s">
        <v>60</v>
      </c>
      <c r="J34" s="358" t="s">
        <v>61</v>
      </c>
      <c r="K34" s="397" t="s">
        <v>435</v>
      </c>
      <c r="L34" s="397" t="s">
        <v>435</v>
      </c>
      <c r="M34" s="816" t="s">
        <v>806</v>
      </c>
      <c r="N34" s="397" t="s">
        <v>432</v>
      </c>
      <c r="O34" s="1137"/>
    </row>
    <row r="35" spans="2:15" ht="90">
      <c r="B35" s="956"/>
      <c r="C35" s="334" t="s">
        <v>58</v>
      </c>
      <c r="D35" s="334" t="s">
        <v>55</v>
      </c>
      <c r="E35" s="340">
        <v>2633136904</v>
      </c>
      <c r="F35" s="358" t="s">
        <v>52</v>
      </c>
      <c r="G35" s="358" t="s">
        <v>16</v>
      </c>
      <c r="H35" s="826">
        <v>41989</v>
      </c>
      <c r="I35" s="358" t="s">
        <v>793</v>
      </c>
      <c r="J35" s="358" t="s">
        <v>1431</v>
      </c>
      <c r="K35" s="397" t="s">
        <v>435</v>
      </c>
      <c r="L35" s="397" t="s">
        <v>435</v>
      </c>
      <c r="M35" s="358" t="s">
        <v>427</v>
      </c>
      <c r="N35" s="593" t="s">
        <v>432</v>
      </c>
      <c r="O35" s="1137"/>
    </row>
    <row r="36" spans="2:15">
      <c r="D36" s="22"/>
      <c r="E36" s="22"/>
      <c r="N36" s="390">
        <v>0.67</v>
      </c>
    </row>
    <row r="37" spans="2:15">
      <c r="D37" s="22"/>
      <c r="E37" s="22"/>
    </row>
    <row r="38" spans="2:15">
      <c r="C38" s="22"/>
      <c r="E38" s="22"/>
    </row>
    <row r="39" spans="2:15">
      <c r="D39" s="22"/>
    </row>
    <row r="42" spans="2:15">
      <c r="E42" s="22"/>
    </row>
  </sheetData>
  <dataConsolidate/>
  <mergeCells count="15">
    <mergeCell ref="O32:O35"/>
    <mergeCell ref="B2:N2"/>
    <mergeCell ref="B4:B6"/>
    <mergeCell ref="C4:C6"/>
    <mergeCell ref="D4:D6"/>
    <mergeCell ref="E4:E6"/>
    <mergeCell ref="F4:F5"/>
    <mergeCell ref="G4:G5"/>
    <mergeCell ref="H4:J5"/>
    <mergeCell ref="K4:O5"/>
    <mergeCell ref="B7:B11"/>
    <mergeCell ref="B12:B19"/>
    <mergeCell ref="B20:B24"/>
    <mergeCell ref="B25:B30"/>
    <mergeCell ref="B32:B35"/>
  </mergeCells>
  <pageMargins left="0.7" right="0.7" top="0.75" bottom="0.75" header="0.3" footer="0.3"/>
  <pageSetup orientation="portrait" horizontalDpi="4294967295" verticalDpi="4294967295"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[16]Hoja2!#REF!</xm:f>
          </x14:formula1>
          <xm:sqref>F32:G34 B32</xm:sqref>
        </x14:dataValidation>
        <x14:dataValidation type="list" allowBlank="1" showInputMessage="1" showErrorMessage="1">
          <x14:formula1>
            <xm:f>[17]Hoja2!#REF!</xm:f>
          </x14:formula1>
          <xm:sqref>B25:B29 B20 F20:G31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B2:T29"/>
  <sheetViews>
    <sheetView topLeftCell="I1" zoomScale="80" zoomScaleNormal="80" workbookViewId="0">
      <pane ySplit="6" topLeftCell="A7" activePane="bottomLeft" state="frozen"/>
      <selection activeCell="K16" sqref="K16"/>
      <selection pane="bottomLeft" activeCell="K16" sqref="K16"/>
    </sheetView>
  </sheetViews>
  <sheetFormatPr baseColWidth="10" defaultColWidth="11.5703125" defaultRowHeight="15"/>
  <cols>
    <col min="1" max="1" width="1.7109375" style="13" customWidth="1"/>
    <col min="2" max="2" width="68.42578125" style="13" customWidth="1"/>
    <col min="3" max="3" width="51.85546875" style="13" customWidth="1"/>
    <col min="4" max="4" width="22.85546875" style="13" customWidth="1"/>
    <col min="5" max="5" width="31.42578125" style="13" customWidth="1"/>
    <col min="6" max="6" width="40.140625" style="13" customWidth="1"/>
    <col min="7" max="8" width="27.28515625" style="13" customWidth="1"/>
    <col min="9" max="9" width="20.7109375" style="13" customWidth="1"/>
    <col min="10" max="10" width="22.42578125" style="13" customWidth="1"/>
    <col min="11" max="11" width="21.28515625" style="80" customWidth="1"/>
    <col min="12" max="12" width="16" style="80" bestFit="1" customWidth="1"/>
    <col min="13" max="13" width="49" style="80" customWidth="1"/>
    <col min="14" max="14" width="18.5703125" style="80" customWidth="1"/>
    <col min="15" max="15" width="24.85546875" style="13" customWidth="1"/>
    <col min="16" max="16" width="22.28515625" style="13" customWidth="1"/>
    <col min="17" max="17" width="23.42578125" style="13" customWidth="1"/>
    <col min="18" max="18" width="22.42578125" style="13" customWidth="1"/>
    <col min="19" max="19" width="20" style="13" customWidth="1"/>
    <col min="20" max="20" width="24.85546875" style="13" customWidth="1"/>
    <col min="21"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20" s="1" customFormat="1" ht="66.75" customHeight="1">
      <c r="B2" s="971" t="s">
        <v>0</v>
      </c>
      <c r="C2" s="972"/>
      <c r="D2" s="972"/>
      <c r="E2" s="972"/>
      <c r="F2" s="972"/>
      <c r="G2" s="972"/>
      <c r="H2" s="972"/>
      <c r="I2" s="972"/>
      <c r="J2" s="972"/>
      <c r="K2" s="972"/>
      <c r="L2" s="972"/>
      <c r="M2" s="972"/>
      <c r="N2" s="972"/>
    </row>
    <row r="3" spans="2:20" s="2" customFormat="1" ht="13.5" thickBot="1">
      <c r="K3" s="24"/>
      <c r="L3" s="24"/>
      <c r="M3" s="24"/>
      <c r="N3" s="24"/>
    </row>
    <row r="4" spans="2:20" s="2" customFormat="1" ht="36" customHeight="1" thickBot="1">
      <c r="B4" s="973" t="s">
        <v>1</v>
      </c>
      <c r="C4" s="974" t="s">
        <v>2</v>
      </c>
      <c r="D4" s="973" t="s">
        <v>3</v>
      </c>
      <c r="E4" s="973" t="s">
        <v>4</v>
      </c>
      <c r="F4" s="977" t="s">
        <v>5</v>
      </c>
      <c r="G4" s="973" t="s">
        <v>6</v>
      </c>
      <c r="H4" s="979" t="s">
        <v>7</v>
      </c>
      <c r="I4" s="980"/>
      <c r="J4" s="981"/>
      <c r="K4" s="985" t="s">
        <v>424</v>
      </c>
      <c r="L4" s="986"/>
      <c r="M4" s="986"/>
      <c r="N4" s="986"/>
      <c r="O4" s="986"/>
      <c r="P4" s="985" t="s">
        <v>1186</v>
      </c>
      <c r="Q4" s="986"/>
      <c r="R4" s="986"/>
      <c r="S4" s="986"/>
      <c r="T4" s="986"/>
    </row>
    <row r="5" spans="2:20" s="2" customFormat="1" ht="15.75" customHeight="1" thickBot="1">
      <c r="B5" s="973"/>
      <c r="C5" s="975"/>
      <c r="D5" s="973"/>
      <c r="E5" s="973"/>
      <c r="F5" s="978"/>
      <c r="G5" s="973"/>
      <c r="H5" s="982"/>
      <c r="I5" s="983"/>
      <c r="J5" s="984"/>
      <c r="K5" s="982"/>
      <c r="L5" s="983"/>
      <c r="M5" s="983"/>
      <c r="N5" s="983"/>
      <c r="O5" s="983"/>
      <c r="P5" s="982"/>
      <c r="Q5" s="983"/>
      <c r="R5" s="983"/>
      <c r="S5" s="983"/>
      <c r="T5" s="983"/>
    </row>
    <row r="6" spans="2:20" s="2" customFormat="1" ht="30.75" customHeight="1">
      <c r="B6" s="974"/>
      <c r="C6" s="975"/>
      <c r="D6" s="974"/>
      <c r="E6" s="974"/>
      <c r="F6" s="3" t="s">
        <v>8</v>
      </c>
      <c r="G6" s="4" t="s">
        <v>8</v>
      </c>
      <c r="H6" s="4" t="s">
        <v>9</v>
      </c>
      <c r="I6" s="3" t="s">
        <v>10</v>
      </c>
      <c r="J6" s="3" t="s">
        <v>11</v>
      </c>
      <c r="K6" s="202" t="s">
        <v>421</v>
      </c>
      <c r="L6" s="201" t="s">
        <v>426</v>
      </c>
      <c r="M6" s="201" t="s">
        <v>422</v>
      </c>
      <c r="N6" s="201" t="s">
        <v>423</v>
      </c>
      <c r="O6" s="454" t="s">
        <v>422</v>
      </c>
      <c r="P6" s="589" t="s">
        <v>421</v>
      </c>
      <c r="Q6" s="588" t="s">
        <v>426</v>
      </c>
      <c r="R6" s="588" t="s">
        <v>422</v>
      </c>
      <c r="S6" s="588" t="s">
        <v>423</v>
      </c>
      <c r="T6" s="588" t="s">
        <v>422</v>
      </c>
    </row>
    <row r="7" spans="2:20" s="2" customFormat="1" ht="121.5" customHeight="1">
      <c r="B7" s="1138" t="s">
        <v>12</v>
      </c>
      <c r="C7" s="5" t="s">
        <v>13</v>
      </c>
      <c r="D7" s="6" t="s">
        <v>14</v>
      </c>
      <c r="E7" s="6">
        <v>5764000000</v>
      </c>
      <c r="F7" s="6" t="s">
        <v>15</v>
      </c>
      <c r="G7" s="6" t="s">
        <v>16</v>
      </c>
      <c r="H7" s="6" t="s">
        <v>793</v>
      </c>
      <c r="I7" s="316" t="s">
        <v>793</v>
      </c>
      <c r="J7" s="339"/>
      <c r="K7" s="203" t="s">
        <v>435</v>
      </c>
      <c r="L7" s="203" t="s">
        <v>435</v>
      </c>
      <c r="M7" s="204" t="s">
        <v>427</v>
      </c>
      <c r="N7" s="204" t="s">
        <v>432</v>
      </c>
      <c r="O7" s="474" t="s">
        <v>769</v>
      </c>
      <c r="P7" s="475"/>
      <c r="Q7" s="475"/>
      <c r="R7" s="475"/>
      <c r="S7" s="475"/>
      <c r="T7" s="475"/>
    </row>
    <row r="8" spans="2:20" s="2" customFormat="1" ht="121.5" customHeight="1">
      <c r="B8" s="1138"/>
      <c r="C8" s="7" t="s">
        <v>17</v>
      </c>
      <c r="D8" s="8" t="s">
        <v>18</v>
      </c>
      <c r="E8" s="9">
        <v>1150000000</v>
      </c>
      <c r="F8" s="9" t="s">
        <v>16</v>
      </c>
      <c r="G8" s="9" t="s">
        <v>16</v>
      </c>
      <c r="H8" s="10" t="s">
        <v>19</v>
      </c>
      <c r="I8" s="345" t="s">
        <v>20</v>
      </c>
      <c r="J8" s="345" t="s">
        <v>21</v>
      </c>
      <c r="K8" s="205" t="s">
        <v>52</v>
      </c>
      <c r="L8" s="204" t="s">
        <v>804</v>
      </c>
      <c r="M8" s="203" t="s">
        <v>803</v>
      </c>
      <c r="N8" s="205">
        <v>0</v>
      </c>
      <c r="O8" s="475"/>
      <c r="P8" s="475"/>
      <c r="Q8" s="475"/>
      <c r="R8" s="475"/>
      <c r="S8" s="475"/>
      <c r="T8" s="475"/>
    </row>
    <row r="9" spans="2:20" s="2" customFormat="1" ht="121.5" customHeight="1">
      <c r="B9" s="1139" t="s">
        <v>22</v>
      </c>
      <c r="C9" s="5" t="s">
        <v>23</v>
      </c>
      <c r="D9" s="11" t="s">
        <v>18</v>
      </c>
      <c r="E9" s="6">
        <v>2164693195</v>
      </c>
      <c r="F9" s="6" t="s">
        <v>15</v>
      </c>
      <c r="G9" s="6" t="s">
        <v>16</v>
      </c>
      <c r="H9" s="12" t="s">
        <v>793</v>
      </c>
      <c r="I9" s="314" t="s">
        <v>793</v>
      </c>
      <c r="J9" s="388"/>
      <c r="K9" s="203" t="s">
        <v>435</v>
      </c>
      <c r="L9" s="204"/>
      <c r="M9" s="204" t="s">
        <v>427</v>
      </c>
      <c r="N9" s="204" t="s">
        <v>432</v>
      </c>
      <c r="O9" s="474" t="s">
        <v>769</v>
      </c>
      <c r="P9" s="475"/>
      <c r="Q9" s="475"/>
      <c r="R9" s="475"/>
      <c r="S9" s="475"/>
      <c r="T9" s="475"/>
    </row>
    <row r="10" spans="2:20" ht="61.5" customHeight="1">
      <c r="B10" s="1141"/>
      <c r="C10" s="5" t="s">
        <v>24</v>
      </c>
      <c r="D10" s="11" t="s">
        <v>18</v>
      </c>
      <c r="E10" s="9">
        <v>1712000000</v>
      </c>
      <c r="F10" s="9" t="s">
        <v>15</v>
      </c>
      <c r="G10" s="9" t="s">
        <v>16</v>
      </c>
      <c r="H10" s="10" t="s">
        <v>19</v>
      </c>
      <c r="I10" s="345" t="s">
        <v>20</v>
      </c>
      <c r="J10" s="345" t="s">
        <v>21</v>
      </c>
      <c r="K10" s="206" t="s">
        <v>52</v>
      </c>
      <c r="L10" s="400" t="s">
        <v>804</v>
      </c>
      <c r="M10" s="203" t="s">
        <v>428</v>
      </c>
      <c r="N10" s="206">
        <v>0</v>
      </c>
      <c r="O10" s="474" t="s">
        <v>769</v>
      </c>
      <c r="P10" s="18"/>
      <c r="Q10" s="18"/>
      <c r="R10" s="18"/>
      <c r="S10" s="18"/>
      <c r="T10" s="18"/>
    </row>
    <row r="11" spans="2:20" ht="89.25" customHeight="1">
      <c r="B11" s="956" t="s">
        <v>25</v>
      </c>
      <c r="C11" s="14" t="s">
        <v>26</v>
      </c>
      <c r="D11" s="15" t="s">
        <v>27</v>
      </c>
      <c r="E11" s="6">
        <v>125000000</v>
      </c>
      <c r="F11" s="12" t="s">
        <v>28</v>
      </c>
      <c r="G11" s="12" t="s">
        <v>16</v>
      </c>
      <c r="H11" s="12" t="s">
        <v>29</v>
      </c>
      <c r="I11" s="345" t="s">
        <v>30</v>
      </c>
      <c r="J11" s="345" t="s">
        <v>31</v>
      </c>
      <c r="K11" s="206" t="s">
        <v>52</v>
      </c>
      <c r="L11" s="400"/>
      <c r="M11" s="203" t="s">
        <v>810</v>
      </c>
      <c r="N11" s="206">
        <v>1</v>
      </c>
      <c r="O11" s="474" t="s">
        <v>769</v>
      </c>
      <c r="P11" s="18"/>
      <c r="Q11" s="18"/>
      <c r="R11" s="18"/>
      <c r="S11" s="18"/>
      <c r="T11" s="18"/>
    </row>
    <row r="12" spans="2:20" ht="120">
      <c r="B12" s="956"/>
      <c r="C12" s="16" t="s">
        <v>32</v>
      </c>
      <c r="D12" s="16" t="s">
        <v>33</v>
      </c>
      <c r="E12" s="6">
        <v>326000000</v>
      </c>
      <c r="F12" s="12" t="s">
        <v>28</v>
      </c>
      <c r="G12" s="12" t="s">
        <v>16</v>
      </c>
      <c r="H12" s="12" t="s">
        <v>29</v>
      </c>
      <c r="I12" s="345" t="s">
        <v>30</v>
      </c>
      <c r="J12" s="345" t="s">
        <v>31</v>
      </c>
      <c r="K12" s="206" t="s">
        <v>16</v>
      </c>
      <c r="L12" s="400"/>
      <c r="M12" s="203" t="s">
        <v>811</v>
      </c>
      <c r="N12" s="206">
        <v>1</v>
      </c>
      <c r="O12" s="474" t="s">
        <v>769</v>
      </c>
      <c r="P12" s="18"/>
      <c r="Q12" s="18"/>
      <c r="R12" s="18"/>
      <c r="S12" s="18"/>
      <c r="T12" s="18"/>
    </row>
    <row r="13" spans="2:20" ht="150">
      <c r="B13" s="956"/>
      <c r="C13" s="17" t="s">
        <v>34</v>
      </c>
      <c r="D13" s="16" t="s">
        <v>35</v>
      </c>
      <c r="E13" s="6">
        <v>326000000</v>
      </c>
      <c r="F13" s="12" t="s">
        <v>28</v>
      </c>
      <c r="G13" s="12" t="s">
        <v>16</v>
      </c>
      <c r="H13" s="200" t="s">
        <v>29</v>
      </c>
      <c r="I13" s="324" t="s">
        <v>30</v>
      </c>
      <c r="J13" s="324" t="s">
        <v>31</v>
      </c>
      <c r="K13" s="206" t="s">
        <v>16</v>
      </c>
      <c r="L13" s="400"/>
      <c r="M13" s="203" t="s">
        <v>810</v>
      </c>
      <c r="N13" s="206">
        <v>1</v>
      </c>
      <c r="O13" s="474" t="s">
        <v>769</v>
      </c>
      <c r="P13" s="18"/>
      <c r="Q13" s="18"/>
      <c r="R13" s="18"/>
      <c r="S13" s="18"/>
      <c r="T13" s="18"/>
    </row>
    <row r="14" spans="2:20" ht="240">
      <c r="B14" s="956"/>
      <c r="C14" s="19" t="s">
        <v>36</v>
      </c>
      <c r="D14" s="16" t="s">
        <v>37</v>
      </c>
      <c r="E14" s="6">
        <v>595000000</v>
      </c>
      <c r="F14" s="12" t="s">
        <v>28</v>
      </c>
      <c r="G14" s="12" t="s">
        <v>16</v>
      </c>
      <c r="H14" s="12" t="s">
        <v>29</v>
      </c>
      <c r="I14" s="345" t="s">
        <v>30</v>
      </c>
      <c r="J14" s="345" t="s">
        <v>31</v>
      </c>
      <c r="K14" s="206" t="s">
        <v>16</v>
      </c>
      <c r="L14" s="400"/>
      <c r="M14" s="203" t="s">
        <v>809</v>
      </c>
      <c r="N14" s="206">
        <v>1</v>
      </c>
      <c r="O14" s="474" t="s">
        <v>769</v>
      </c>
      <c r="P14" s="18"/>
      <c r="Q14" s="18"/>
      <c r="R14" s="18"/>
      <c r="S14" s="18"/>
      <c r="T14" s="18"/>
    </row>
    <row r="15" spans="2:20" ht="120">
      <c r="B15" s="956"/>
      <c r="C15" s="16" t="s">
        <v>38</v>
      </c>
      <c r="D15" s="16" t="s">
        <v>39</v>
      </c>
      <c r="E15" s="6">
        <v>45000000</v>
      </c>
      <c r="F15" s="12" t="s">
        <v>28</v>
      </c>
      <c r="G15" s="12" t="s">
        <v>16</v>
      </c>
      <c r="H15" s="12" t="s">
        <v>29</v>
      </c>
      <c r="I15" s="345" t="s">
        <v>30</v>
      </c>
      <c r="J15" s="345" t="s">
        <v>31</v>
      </c>
      <c r="K15" s="206" t="s">
        <v>52</v>
      </c>
      <c r="L15" s="400"/>
      <c r="M15" s="203" t="s">
        <v>429</v>
      </c>
      <c r="N15" s="206">
        <v>0</v>
      </c>
      <c r="O15" s="474" t="s">
        <v>769</v>
      </c>
      <c r="P15" s="18"/>
      <c r="Q15" s="18"/>
      <c r="R15" s="18"/>
      <c r="S15" s="18"/>
      <c r="T15" s="18"/>
    </row>
    <row r="16" spans="2:20" ht="75">
      <c r="B16" s="956" t="s">
        <v>40</v>
      </c>
      <c r="C16" s="16" t="s">
        <v>41</v>
      </c>
      <c r="D16" s="16" t="s">
        <v>42</v>
      </c>
      <c r="E16" s="6">
        <v>1740000000</v>
      </c>
      <c r="F16" s="12" t="s">
        <v>28</v>
      </c>
      <c r="G16" s="12" t="s">
        <v>16</v>
      </c>
      <c r="H16" s="20">
        <v>42430</v>
      </c>
      <c r="I16" s="389" t="s">
        <v>30</v>
      </c>
      <c r="J16" s="389">
        <v>42675</v>
      </c>
      <c r="K16" s="206" t="s">
        <v>16</v>
      </c>
      <c r="L16" s="400"/>
      <c r="M16" s="203" t="s">
        <v>812</v>
      </c>
      <c r="N16" s="206">
        <v>1</v>
      </c>
      <c r="O16" s="18"/>
      <c r="P16" s="18"/>
      <c r="Q16" s="18"/>
      <c r="R16" s="18"/>
      <c r="S16" s="18"/>
      <c r="T16" s="18"/>
    </row>
    <row r="17" spans="2:20" ht="120">
      <c r="B17" s="956"/>
      <c r="C17" s="19" t="s">
        <v>43</v>
      </c>
      <c r="D17" s="16" t="s">
        <v>44</v>
      </c>
      <c r="E17" s="6">
        <v>260000000</v>
      </c>
      <c r="F17" s="12" t="s">
        <v>28</v>
      </c>
      <c r="G17" s="12" t="s">
        <v>16</v>
      </c>
      <c r="H17" s="20">
        <v>42430</v>
      </c>
      <c r="I17" s="389" t="s">
        <v>30</v>
      </c>
      <c r="J17" s="389">
        <v>42675</v>
      </c>
      <c r="K17" s="206" t="s">
        <v>52</v>
      </c>
      <c r="L17" s="400"/>
      <c r="M17" s="203" t="s">
        <v>428</v>
      </c>
      <c r="N17" s="206">
        <v>0</v>
      </c>
      <c r="O17" s="18"/>
      <c r="P17" s="18"/>
      <c r="Q17" s="18"/>
      <c r="R17" s="18"/>
      <c r="S17" s="18"/>
      <c r="T17" s="18"/>
    </row>
    <row r="18" spans="2:20" ht="120">
      <c r="B18" s="21" t="s">
        <v>45</v>
      </c>
      <c r="C18" s="16" t="s">
        <v>46</v>
      </c>
      <c r="D18" s="16" t="s">
        <v>47</v>
      </c>
      <c r="E18" s="6">
        <v>34416000000</v>
      </c>
      <c r="F18" s="12" t="s">
        <v>16</v>
      </c>
      <c r="G18" s="12" t="s">
        <v>16</v>
      </c>
      <c r="H18" s="20"/>
      <c r="I18" s="20"/>
      <c r="J18" s="20" t="s">
        <v>48</v>
      </c>
      <c r="K18" s="206"/>
      <c r="L18" s="400"/>
      <c r="M18" s="203" t="s">
        <v>429</v>
      </c>
      <c r="N18" s="206" t="s">
        <v>432</v>
      </c>
      <c r="O18" s="18"/>
      <c r="P18" s="18"/>
      <c r="Q18" s="18"/>
      <c r="R18" s="18"/>
      <c r="S18" s="18"/>
      <c r="T18" s="18"/>
    </row>
    <row r="19" spans="2:20" ht="32.25" customHeight="1">
      <c r="B19" s="956" t="s">
        <v>49</v>
      </c>
      <c r="C19" s="19" t="s">
        <v>50</v>
      </c>
      <c r="D19" s="18" t="s">
        <v>51</v>
      </c>
      <c r="E19" s="316">
        <v>20000000</v>
      </c>
      <c r="F19" s="314" t="s">
        <v>52</v>
      </c>
      <c r="G19" s="314" t="s">
        <v>16</v>
      </c>
      <c r="H19" s="314" t="s">
        <v>19</v>
      </c>
      <c r="I19" s="314" t="s">
        <v>19</v>
      </c>
      <c r="J19" s="314" t="s">
        <v>53</v>
      </c>
      <c r="K19" s="206" t="s">
        <v>16</v>
      </c>
      <c r="L19" s="400"/>
      <c r="M19" s="203" t="s">
        <v>430</v>
      </c>
      <c r="N19" s="206">
        <v>1</v>
      </c>
      <c r="O19" s="961" t="s">
        <v>1017</v>
      </c>
      <c r="P19" s="18"/>
      <c r="Q19" s="18"/>
      <c r="R19" s="18"/>
      <c r="S19" s="18"/>
      <c r="T19" s="18"/>
    </row>
    <row r="20" spans="2:20" ht="90">
      <c r="B20" s="956"/>
      <c r="C20" s="19" t="s">
        <v>54</v>
      </c>
      <c r="D20" s="19" t="s">
        <v>55</v>
      </c>
      <c r="E20" s="11">
        <v>534863096</v>
      </c>
      <c r="F20" s="314" t="s">
        <v>52</v>
      </c>
      <c r="G20" s="314" t="s">
        <v>16</v>
      </c>
      <c r="H20" s="314" t="s">
        <v>56</v>
      </c>
      <c r="I20" s="345" t="s">
        <v>56</v>
      </c>
      <c r="J20" s="345" t="s">
        <v>57</v>
      </c>
      <c r="K20" s="206" t="s">
        <v>52</v>
      </c>
      <c r="L20" s="400"/>
      <c r="M20" s="203" t="s">
        <v>431</v>
      </c>
      <c r="N20" s="206" t="s">
        <v>432</v>
      </c>
      <c r="O20" s="961"/>
      <c r="P20" s="18"/>
      <c r="Q20" s="18"/>
      <c r="R20" s="18"/>
      <c r="S20" s="18"/>
      <c r="T20" s="18"/>
    </row>
    <row r="21" spans="2:20" ht="90">
      <c r="B21" s="956"/>
      <c r="C21" s="94" t="s">
        <v>805</v>
      </c>
      <c r="D21" s="325" t="s">
        <v>55</v>
      </c>
      <c r="E21" s="339">
        <v>2633136904</v>
      </c>
      <c r="F21" s="314" t="s">
        <v>16</v>
      </c>
      <c r="G21" s="314" t="s">
        <v>16</v>
      </c>
      <c r="H21" s="345" t="s">
        <v>59</v>
      </c>
      <c r="I21" s="345" t="s">
        <v>60</v>
      </c>
      <c r="J21" s="345" t="s">
        <v>61</v>
      </c>
      <c r="K21" s="206" t="s">
        <v>435</v>
      </c>
      <c r="L21" s="206" t="s">
        <v>435</v>
      </c>
      <c r="M21" s="203" t="s">
        <v>806</v>
      </c>
      <c r="N21" s="206" t="s">
        <v>432</v>
      </c>
      <c r="O21" s="961"/>
      <c r="P21" s="18"/>
      <c r="Q21" s="18"/>
      <c r="R21" s="18"/>
      <c r="S21" s="18"/>
      <c r="T21" s="18"/>
    </row>
    <row r="22" spans="2:20" ht="90">
      <c r="B22" s="956"/>
      <c r="C22" s="19" t="s">
        <v>58</v>
      </c>
      <c r="D22" s="19" t="s">
        <v>55</v>
      </c>
      <c r="E22" s="316" t="s">
        <v>1184</v>
      </c>
      <c r="F22" s="314" t="s">
        <v>52</v>
      </c>
      <c r="G22" s="314" t="s">
        <v>16</v>
      </c>
      <c r="H22" s="345"/>
      <c r="I22" s="345"/>
      <c r="J22" s="345"/>
      <c r="K22" s="206" t="s">
        <v>435</v>
      </c>
      <c r="L22" s="206" t="s">
        <v>435</v>
      </c>
      <c r="M22" s="400"/>
      <c r="N22" s="401" t="s">
        <v>432</v>
      </c>
      <c r="O22" s="961"/>
      <c r="P22" s="18"/>
      <c r="Q22" s="18"/>
      <c r="R22" s="18"/>
      <c r="S22" s="18"/>
      <c r="T22" s="18"/>
    </row>
    <row r="23" spans="2:20">
      <c r="D23" s="22"/>
      <c r="E23" s="22"/>
      <c r="N23" s="390">
        <v>0.67</v>
      </c>
    </row>
    <row r="24" spans="2:20">
      <c r="D24" s="22"/>
      <c r="E24" s="140"/>
    </row>
    <row r="25" spans="2:20">
      <c r="C25" s="22"/>
      <c r="E25" s="22"/>
    </row>
    <row r="26" spans="2:20">
      <c r="D26" s="22"/>
    </row>
    <row r="29" spans="2:20">
      <c r="E29" s="22"/>
    </row>
  </sheetData>
  <dataConsolidate/>
  <mergeCells count="16">
    <mergeCell ref="B19:B22"/>
    <mergeCell ref="O19:O22"/>
    <mergeCell ref="B7:B8"/>
    <mergeCell ref="B9:B10"/>
    <mergeCell ref="B11:B15"/>
    <mergeCell ref="B16:B17"/>
    <mergeCell ref="P4:T5"/>
    <mergeCell ref="B2:N2"/>
    <mergeCell ref="B4:B6"/>
    <mergeCell ref="C4:C6"/>
    <mergeCell ref="D4:D6"/>
    <mergeCell ref="E4:E6"/>
    <mergeCell ref="F4:F5"/>
    <mergeCell ref="G4:G5"/>
    <mergeCell ref="H4:J5"/>
    <mergeCell ref="K4:O5"/>
  </mergeCells>
  <pageMargins left="0.7" right="0.7" top="0.75" bottom="0.75" header="0.3" footer="0.3"/>
  <pageSetup orientation="portrait" horizontalDpi="4294967295" verticalDpi="4294967295"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[17]Hoja2!#REF!</xm:f>
          </x14:formula1>
          <xm:sqref>B16 B11 F11:G18</xm:sqref>
        </x14:dataValidation>
        <x14:dataValidation type="list" allowBlank="1" showInputMessage="1" showErrorMessage="1">
          <x14:formula1>
            <xm:f>[16]Hoja2!#REF!</xm:f>
          </x14:formula1>
          <xm:sqref>F19:G21 B19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S104"/>
  <sheetViews>
    <sheetView topLeftCell="G1" zoomScaleNormal="100" workbookViewId="0">
      <selection activeCell="K16" sqref="K16"/>
    </sheetView>
  </sheetViews>
  <sheetFormatPr baseColWidth="10" defaultColWidth="11.5703125" defaultRowHeight="15"/>
  <cols>
    <col min="1" max="1" width="1.7109375" style="13" customWidth="1"/>
    <col min="2" max="2" width="68.42578125" style="13" customWidth="1"/>
    <col min="3" max="3" width="51.5703125" style="13" customWidth="1"/>
    <col min="4" max="4" width="22.85546875" style="13" bestFit="1" customWidth="1"/>
    <col min="5" max="5" width="31.42578125" style="13" customWidth="1"/>
    <col min="6" max="7" width="27.28515625" style="13" customWidth="1"/>
    <col min="8" max="8" width="20.7109375" style="13" customWidth="1"/>
    <col min="9" max="9" width="22.42578125" style="13" customWidth="1"/>
    <col min="10" max="10" width="21.28515625" style="13" hidden="1" customWidth="1"/>
    <col min="11" max="11" width="16" style="13" hidden="1" customWidth="1"/>
    <col min="12" max="12" width="34.42578125" style="13" hidden="1" customWidth="1"/>
    <col min="13" max="13" width="14" style="13" hidden="1" customWidth="1"/>
    <col min="14" max="14" width="17.28515625" style="13" hidden="1" customWidth="1"/>
    <col min="15" max="15" width="17.140625" style="13" customWidth="1"/>
    <col min="16" max="16" width="16" style="13" customWidth="1"/>
    <col min="17" max="17" width="21.140625" style="13" customWidth="1"/>
    <col min="18" max="18" width="11.5703125" style="13"/>
    <col min="19" max="19" width="16" style="13" customWidth="1"/>
    <col min="20" max="256" width="11.5703125" style="13"/>
    <col min="257" max="257" width="1.7109375" style="13" customWidth="1"/>
    <col min="258" max="259" width="28.7109375" style="13" customWidth="1"/>
    <col min="260" max="260" width="22.85546875" style="13" bestFit="1" customWidth="1"/>
    <col min="261" max="262" width="40.140625" style="13" customWidth="1"/>
    <col min="263" max="263" width="27.28515625" style="13" customWidth="1"/>
    <col min="264" max="264" width="20.7109375" style="13" customWidth="1"/>
    <col min="265" max="265" width="22.42578125" style="13" customWidth="1"/>
    <col min="266" max="266" width="21.28515625" style="13" customWidth="1"/>
    <col min="267" max="267" width="16" style="13" bestFit="1" customWidth="1"/>
    <col min="268" max="268" width="49" style="13" customWidth="1"/>
    <col min="269" max="512" width="11.5703125" style="13"/>
    <col min="513" max="513" width="1.7109375" style="13" customWidth="1"/>
    <col min="514" max="515" width="28.7109375" style="13" customWidth="1"/>
    <col min="516" max="516" width="22.85546875" style="13" bestFit="1" customWidth="1"/>
    <col min="517" max="518" width="40.140625" style="13" customWidth="1"/>
    <col min="519" max="519" width="27.28515625" style="13" customWidth="1"/>
    <col min="520" max="520" width="20.7109375" style="13" customWidth="1"/>
    <col min="521" max="521" width="22.42578125" style="13" customWidth="1"/>
    <col min="522" max="522" width="21.28515625" style="13" customWidth="1"/>
    <col min="523" max="523" width="16" style="13" bestFit="1" customWidth="1"/>
    <col min="524" max="524" width="49" style="13" customWidth="1"/>
    <col min="525" max="768" width="11.5703125" style="13"/>
    <col min="769" max="769" width="1.7109375" style="13" customWidth="1"/>
    <col min="770" max="771" width="28.7109375" style="13" customWidth="1"/>
    <col min="772" max="772" width="22.85546875" style="13" bestFit="1" customWidth="1"/>
    <col min="773" max="774" width="40.140625" style="13" customWidth="1"/>
    <col min="775" max="775" width="27.28515625" style="13" customWidth="1"/>
    <col min="776" max="776" width="20.7109375" style="13" customWidth="1"/>
    <col min="777" max="777" width="22.42578125" style="13" customWidth="1"/>
    <col min="778" max="778" width="21.28515625" style="13" customWidth="1"/>
    <col min="779" max="779" width="16" style="13" bestFit="1" customWidth="1"/>
    <col min="780" max="780" width="49" style="13" customWidth="1"/>
    <col min="781" max="1024" width="11.5703125" style="13"/>
    <col min="1025" max="1025" width="1.7109375" style="13" customWidth="1"/>
    <col min="1026" max="1027" width="28.7109375" style="13" customWidth="1"/>
    <col min="1028" max="1028" width="22.85546875" style="13" bestFit="1" customWidth="1"/>
    <col min="1029" max="1030" width="40.140625" style="13" customWidth="1"/>
    <col min="1031" max="1031" width="27.28515625" style="13" customWidth="1"/>
    <col min="1032" max="1032" width="20.7109375" style="13" customWidth="1"/>
    <col min="1033" max="1033" width="22.42578125" style="13" customWidth="1"/>
    <col min="1034" max="1034" width="21.28515625" style="13" customWidth="1"/>
    <col min="1035" max="1035" width="16" style="13" bestFit="1" customWidth="1"/>
    <col min="1036" max="1036" width="49" style="13" customWidth="1"/>
    <col min="1037" max="1280" width="11.5703125" style="13"/>
    <col min="1281" max="1281" width="1.7109375" style="13" customWidth="1"/>
    <col min="1282" max="1283" width="28.7109375" style="13" customWidth="1"/>
    <col min="1284" max="1284" width="22.85546875" style="13" bestFit="1" customWidth="1"/>
    <col min="1285" max="1286" width="40.140625" style="13" customWidth="1"/>
    <col min="1287" max="1287" width="27.28515625" style="13" customWidth="1"/>
    <col min="1288" max="1288" width="20.7109375" style="13" customWidth="1"/>
    <col min="1289" max="1289" width="22.42578125" style="13" customWidth="1"/>
    <col min="1290" max="1290" width="21.28515625" style="13" customWidth="1"/>
    <col min="1291" max="1291" width="16" style="13" bestFit="1" customWidth="1"/>
    <col min="1292" max="1292" width="49" style="13" customWidth="1"/>
    <col min="1293" max="1536" width="11.5703125" style="13"/>
    <col min="1537" max="1537" width="1.7109375" style="13" customWidth="1"/>
    <col min="1538" max="1539" width="28.7109375" style="13" customWidth="1"/>
    <col min="1540" max="1540" width="22.85546875" style="13" bestFit="1" customWidth="1"/>
    <col min="1541" max="1542" width="40.140625" style="13" customWidth="1"/>
    <col min="1543" max="1543" width="27.28515625" style="13" customWidth="1"/>
    <col min="1544" max="1544" width="20.7109375" style="13" customWidth="1"/>
    <col min="1545" max="1545" width="22.42578125" style="13" customWidth="1"/>
    <col min="1546" max="1546" width="21.28515625" style="13" customWidth="1"/>
    <col min="1547" max="1547" width="16" style="13" bestFit="1" customWidth="1"/>
    <col min="1548" max="1548" width="49" style="13" customWidth="1"/>
    <col min="1549" max="1792" width="11.5703125" style="13"/>
    <col min="1793" max="1793" width="1.7109375" style="13" customWidth="1"/>
    <col min="1794" max="1795" width="28.7109375" style="13" customWidth="1"/>
    <col min="1796" max="1796" width="22.85546875" style="13" bestFit="1" customWidth="1"/>
    <col min="1797" max="1798" width="40.140625" style="13" customWidth="1"/>
    <col min="1799" max="1799" width="27.28515625" style="13" customWidth="1"/>
    <col min="1800" max="1800" width="20.7109375" style="13" customWidth="1"/>
    <col min="1801" max="1801" width="22.42578125" style="13" customWidth="1"/>
    <col min="1802" max="1802" width="21.28515625" style="13" customWidth="1"/>
    <col min="1803" max="1803" width="16" style="13" bestFit="1" customWidth="1"/>
    <col min="1804" max="1804" width="49" style="13" customWidth="1"/>
    <col min="1805" max="2048" width="11.5703125" style="13"/>
    <col min="2049" max="2049" width="1.7109375" style="13" customWidth="1"/>
    <col min="2050" max="2051" width="28.7109375" style="13" customWidth="1"/>
    <col min="2052" max="2052" width="22.85546875" style="13" bestFit="1" customWidth="1"/>
    <col min="2053" max="2054" width="40.140625" style="13" customWidth="1"/>
    <col min="2055" max="2055" width="27.28515625" style="13" customWidth="1"/>
    <col min="2056" max="2056" width="20.7109375" style="13" customWidth="1"/>
    <col min="2057" max="2057" width="22.42578125" style="13" customWidth="1"/>
    <col min="2058" max="2058" width="21.28515625" style="13" customWidth="1"/>
    <col min="2059" max="2059" width="16" style="13" bestFit="1" customWidth="1"/>
    <col min="2060" max="2060" width="49" style="13" customWidth="1"/>
    <col min="2061" max="2304" width="11.5703125" style="13"/>
    <col min="2305" max="2305" width="1.7109375" style="13" customWidth="1"/>
    <col min="2306" max="2307" width="28.7109375" style="13" customWidth="1"/>
    <col min="2308" max="2308" width="22.85546875" style="13" bestFit="1" customWidth="1"/>
    <col min="2309" max="2310" width="40.140625" style="13" customWidth="1"/>
    <col min="2311" max="2311" width="27.28515625" style="13" customWidth="1"/>
    <col min="2312" max="2312" width="20.7109375" style="13" customWidth="1"/>
    <col min="2313" max="2313" width="22.42578125" style="13" customWidth="1"/>
    <col min="2314" max="2314" width="21.28515625" style="13" customWidth="1"/>
    <col min="2315" max="2315" width="16" style="13" bestFit="1" customWidth="1"/>
    <col min="2316" max="2316" width="49" style="13" customWidth="1"/>
    <col min="2317" max="2560" width="11.5703125" style="13"/>
    <col min="2561" max="2561" width="1.7109375" style="13" customWidth="1"/>
    <col min="2562" max="2563" width="28.7109375" style="13" customWidth="1"/>
    <col min="2564" max="2564" width="22.85546875" style="13" bestFit="1" customWidth="1"/>
    <col min="2565" max="2566" width="40.140625" style="13" customWidth="1"/>
    <col min="2567" max="2567" width="27.28515625" style="13" customWidth="1"/>
    <col min="2568" max="2568" width="20.7109375" style="13" customWidth="1"/>
    <col min="2569" max="2569" width="22.42578125" style="13" customWidth="1"/>
    <col min="2570" max="2570" width="21.28515625" style="13" customWidth="1"/>
    <col min="2571" max="2571" width="16" style="13" bestFit="1" customWidth="1"/>
    <col min="2572" max="2572" width="49" style="13" customWidth="1"/>
    <col min="2573" max="2816" width="11.5703125" style="13"/>
    <col min="2817" max="2817" width="1.7109375" style="13" customWidth="1"/>
    <col min="2818" max="2819" width="28.7109375" style="13" customWidth="1"/>
    <col min="2820" max="2820" width="22.85546875" style="13" bestFit="1" customWidth="1"/>
    <col min="2821" max="2822" width="40.140625" style="13" customWidth="1"/>
    <col min="2823" max="2823" width="27.28515625" style="13" customWidth="1"/>
    <col min="2824" max="2824" width="20.7109375" style="13" customWidth="1"/>
    <col min="2825" max="2825" width="22.42578125" style="13" customWidth="1"/>
    <col min="2826" max="2826" width="21.28515625" style="13" customWidth="1"/>
    <col min="2827" max="2827" width="16" style="13" bestFit="1" customWidth="1"/>
    <col min="2828" max="2828" width="49" style="13" customWidth="1"/>
    <col min="2829" max="3072" width="11.5703125" style="13"/>
    <col min="3073" max="3073" width="1.7109375" style="13" customWidth="1"/>
    <col min="3074" max="3075" width="28.7109375" style="13" customWidth="1"/>
    <col min="3076" max="3076" width="22.85546875" style="13" bestFit="1" customWidth="1"/>
    <col min="3077" max="3078" width="40.140625" style="13" customWidth="1"/>
    <col min="3079" max="3079" width="27.28515625" style="13" customWidth="1"/>
    <col min="3080" max="3080" width="20.7109375" style="13" customWidth="1"/>
    <col min="3081" max="3081" width="22.42578125" style="13" customWidth="1"/>
    <col min="3082" max="3082" width="21.28515625" style="13" customWidth="1"/>
    <col min="3083" max="3083" width="16" style="13" bestFit="1" customWidth="1"/>
    <col min="3084" max="3084" width="49" style="13" customWidth="1"/>
    <col min="3085" max="3328" width="11.5703125" style="13"/>
    <col min="3329" max="3329" width="1.7109375" style="13" customWidth="1"/>
    <col min="3330" max="3331" width="28.7109375" style="13" customWidth="1"/>
    <col min="3332" max="3332" width="22.85546875" style="13" bestFit="1" customWidth="1"/>
    <col min="3333" max="3334" width="40.140625" style="13" customWidth="1"/>
    <col min="3335" max="3335" width="27.28515625" style="13" customWidth="1"/>
    <col min="3336" max="3336" width="20.7109375" style="13" customWidth="1"/>
    <col min="3337" max="3337" width="22.42578125" style="13" customWidth="1"/>
    <col min="3338" max="3338" width="21.28515625" style="13" customWidth="1"/>
    <col min="3339" max="3339" width="16" style="13" bestFit="1" customWidth="1"/>
    <col min="3340" max="3340" width="49" style="13" customWidth="1"/>
    <col min="3341" max="3584" width="11.5703125" style="13"/>
    <col min="3585" max="3585" width="1.7109375" style="13" customWidth="1"/>
    <col min="3586" max="3587" width="28.7109375" style="13" customWidth="1"/>
    <col min="3588" max="3588" width="22.85546875" style="13" bestFit="1" customWidth="1"/>
    <col min="3589" max="3590" width="40.140625" style="13" customWidth="1"/>
    <col min="3591" max="3591" width="27.28515625" style="13" customWidth="1"/>
    <col min="3592" max="3592" width="20.7109375" style="13" customWidth="1"/>
    <col min="3593" max="3593" width="22.42578125" style="13" customWidth="1"/>
    <col min="3594" max="3594" width="21.28515625" style="13" customWidth="1"/>
    <col min="3595" max="3595" width="16" style="13" bestFit="1" customWidth="1"/>
    <col min="3596" max="3596" width="49" style="13" customWidth="1"/>
    <col min="3597" max="3840" width="11.5703125" style="13"/>
    <col min="3841" max="3841" width="1.7109375" style="13" customWidth="1"/>
    <col min="3842" max="3843" width="28.7109375" style="13" customWidth="1"/>
    <col min="3844" max="3844" width="22.85546875" style="13" bestFit="1" customWidth="1"/>
    <col min="3845" max="3846" width="40.140625" style="13" customWidth="1"/>
    <col min="3847" max="3847" width="27.28515625" style="13" customWidth="1"/>
    <col min="3848" max="3848" width="20.7109375" style="13" customWidth="1"/>
    <col min="3849" max="3849" width="22.42578125" style="13" customWidth="1"/>
    <col min="3850" max="3850" width="21.28515625" style="13" customWidth="1"/>
    <col min="3851" max="3851" width="16" style="13" bestFit="1" customWidth="1"/>
    <col min="3852" max="3852" width="49" style="13" customWidth="1"/>
    <col min="3853" max="4096" width="11.5703125" style="13"/>
    <col min="4097" max="4097" width="1.7109375" style="13" customWidth="1"/>
    <col min="4098" max="4099" width="28.7109375" style="13" customWidth="1"/>
    <col min="4100" max="4100" width="22.85546875" style="13" bestFit="1" customWidth="1"/>
    <col min="4101" max="4102" width="40.140625" style="13" customWidth="1"/>
    <col min="4103" max="4103" width="27.28515625" style="13" customWidth="1"/>
    <col min="4104" max="4104" width="20.7109375" style="13" customWidth="1"/>
    <col min="4105" max="4105" width="22.42578125" style="13" customWidth="1"/>
    <col min="4106" max="4106" width="21.28515625" style="13" customWidth="1"/>
    <col min="4107" max="4107" width="16" style="13" bestFit="1" customWidth="1"/>
    <col min="4108" max="4108" width="49" style="13" customWidth="1"/>
    <col min="4109" max="4352" width="11.5703125" style="13"/>
    <col min="4353" max="4353" width="1.7109375" style="13" customWidth="1"/>
    <col min="4354" max="4355" width="28.7109375" style="13" customWidth="1"/>
    <col min="4356" max="4356" width="22.85546875" style="13" bestFit="1" customWidth="1"/>
    <col min="4357" max="4358" width="40.140625" style="13" customWidth="1"/>
    <col min="4359" max="4359" width="27.28515625" style="13" customWidth="1"/>
    <col min="4360" max="4360" width="20.7109375" style="13" customWidth="1"/>
    <col min="4361" max="4361" width="22.42578125" style="13" customWidth="1"/>
    <col min="4362" max="4362" width="21.28515625" style="13" customWidth="1"/>
    <col min="4363" max="4363" width="16" style="13" bestFit="1" customWidth="1"/>
    <col min="4364" max="4364" width="49" style="13" customWidth="1"/>
    <col min="4365" max="4608" width="11.5703125" style="13"/>
    <col min="4609" max="4609" width="1.7109375" style="13" customWidth="1"/>
    <col min="4610" max="4611" width="28.7109375" style="13" customWidth="1"/>
    <col min="4612" max="4612" width="22.85546875" style="13" bestFit="1" customWidth="1"/>
    <col min="4613" max="4614" width="40.140625" style="13" customWidth="1"/>
    <col min="4615" max="4615" width="27.28515625" style="13" customWidth="1"/>
    <col min="4616" max="4616" width="20.7109375" style="13" customWidth="1"/>
    <col min="4617" max="4617" width="22.42578125" style="13" customWidth="1"/>
    <col min="4618" max="4618" width="21.28515625" style="13" customWidth="1"/>
    <col min="4619" max="4619" width="16" style="13" bestFit="1" customWidth="1"/>
    <col min="4620" max="4620" width="49" style="13" customWidth="1"/>
    <col min="4621" max="4864" width="11.5703125" style="13"/>
    <col min="4865" max="4865" width="1.7109375" style="13" customWidth="1"/>
    <col min="4866" max="4867" width="28.7109375" style="13" customWidth="1"/>
    <col min="4868" max="4868" width="22.85546875" style="13" bestFit="1" customWidth="1"/>
    <col min="4869" max="4870" width="40.140625" style="13" customWidth="1"/>
    <col min="4871" max="4871" width="27.28515625" style="13" customWidth="1"/>
    <col min="4872" max="4872" width="20.7109375" style="13" customWidth="1"/>
    <col min="4873" max="4873" width="22.42578125" style="13" customWidth="1"/>
    <col min="4874" max="4874" width="21.28515625" style="13" customWidth="1"/>
    <col min="4875" max="4875" width="16" style="13" bestFit="1" customWidth="1"/>
    <col min="4876" max="4876" width="49" style="13" customWidth="1"/>
    <col min="4877" max="5120" width="11.5703125" style="13"/>
    <col min="5121" max="5121" width="1.7109375" style="13" customWidth="1"/>
    <col min="5122" max="5123" width="28.7109375" style="13" customWidth="1"/>
    <col min="5124" max="5124" width="22.85546875" style="13" bestFit="1" customWidth="1"/>
    <col min="5125" max="5126" width="40.140625" style="13" customWidth="1"/>
    <col min="5127" max="5127" width="27.28515625" style="13" customWidth="1"/>
    <col min="5128" max="5128" width="20.7109375" style="13" customWidth="1"/>
    <col min="5129" max="5129" width="22.42578125" style="13" customWidth="1"/>
    <col min="5130" max="5130" width="21.28515625" style="13" customWidth="1"/>
    <col min="5131" max="5131" width="16" style="13" bestFit="1" customWidth="1"/>
    <col min="5132" max="5132" width="49" style="13" customWidth="1"/>
    <col min="5133" max="5376" width="11.5703125" style="13"/>
    <col min="5377" max="5377" width="1.7109375" style="13" customWidth="1"/>
    <col min="5378" max="5379" width="28.7109375" style="13" customWidth="1"/>
    <col min="5380" max="5380" width="22.85546875" style="13" bestFit="1" customWidth="1"/>
    <col min="5381" max="5382" width="40.140625" style="13" customWidth="1"/>
    <col min="5383" max="5383" width="27.28515625" style="13" customWidth="1"/>
    <col min="5384" max="5384" width="20.7109375" style="13" customWidth="1"/>
    <col min="5385" max="5385" width="22.42578125" style="13" customWidth="1"/>
    <col min="5386" max="5386" width="21.28515625" style="13" customWidth="1"/>
    <col min="5387" max="5387" width="16" style="13" bestFit="1" customWidth="1"/>
    <col min="5388" max="5388" width="49" style="13" customWidth="1"/>
    <col min="5389" max="5632" width="11.5703125" style="13"/>
    <col min="5633" max="5633" width="1.7109375" style="13" customWidth="1"/>
    <col min="5634" max="5635" width="28.7109375" style="13" customWidth="1"/>
    <col min="5636" max="5636" width="22.85546875" style="13" bestFit="1" customWidth="1"/>
    <col min="5637" max="5638" width="40.140625" style="13" customWidth="1"/>
    <col min="5639" max="5639" width="27.28515625" style="13" customWidth="1"/>
    <col min="5640" max="5640" width="20.7109375" style="13" customWidth="1"/>
    <col min="5641" max="5641" width="22.42578125" style="13" customWidth="1"/>
    <col min="5642" max="5642" width="21.28515625" style="13" customWidth="1"/>
    <col min="5643" max="5643" width="16" style="13" bestFit="1" customWidth="1"/>
    <col min="5644" max="5644" width="49" style="13" customWidth="1"/>
    <col min="5645" max="5888" width="11.5703125" style="13"/>
    <col min="5889" max="5889" width="1.7109375" style="13" customWidth="1"/>
    <col min="5890" max="5891" width="28.7109375" style="13" customWidth="1"/>
    <col min="5892" max="5892" width="22.85546875" style="13" bestFit="1" customWidth="1"/>
    <col min="5893" max="5894" width="40.140625" style="13" customWidth="1"/>
    <col min="5895" max="5895" width="27.28515625" style="13" customWidth="1"/>
    <col min="5896" max="5896" width="20.7109375" style="13" customWidth="1"/>
    <col min="5897" max="5897" width="22.42578125" style="13" customWidth="1"/>
    <col min="5898" max="5898" width="21.28515625" style="13" customWidth="1"/>
    <col min="5899" max="5899" width="16" style="13" bestFit="1" customWidth="1"/>
    <col min="5900" max="5900" width="49" style="13" customWidth="1"/>
    <col min="5901" max="6144" width="11.5703125" style="13"/>
    <col min="6145" max="6145" width="1.7109375" style="13" customWidth="1"/>
    <col min="6146" max="6147" width="28.7109375" style="13" customWidth="1"/>
    <col min="6148" max="6148" width="22.85546875" style="13" bestFit="1" customWidth="1"/>
    <col min="6149" max="6150" width="40.140625" style="13" customWidth="1"/>
    <col min="6151" max="6151" width="27.28515625" style="13" customWidth="1"/>
    <col min="6152" max="6152" width="20.7109375" style="13" customWidth="1"/>
    <col min="6153" max="6153" width="22.42578125" style="13" customWidth="1"/>
    <col min="6154" max="6154" width="21.28515625" style="13" customWidth="1"/>
    <col min="6155" max="6155" width="16" style="13" bestFit="1" customWidth="1"/>
    <col min="6156" max="6156" width="49" style="13" customWidth="1"/>
    <col min="6157" max="6400" width="11.5703125" style="13"/>
    <col min="6401" max="6401" width="1.7109375" style="13" customWidth="1"/>
    <col min="6402" max="6403" width="28.7109375" style="13" customWidth="1"/>
    <col min="6404" max="6404" width="22.85546875" style="13" bestFit="1" customWidth="1"/>
    <col min="6405" max="6406" width="40.140625" style="13" customWidth="1"/>
    <col min="6407" max="6407" width="27.28515625" style="13" customWidth="1"/>
    <col min="6408" max="6408" width="20.7109375" style="13" customWidth="1"/>
    <col min="6409" max="6409" width="22.42578125" style="13" customWidth="1"/>
    <col min="6410" max="6410" width="21.28515625" style="13" customWidth="1"/>
    <col min="6411" max="6411" width="16" style="13" bestFit="1" customWidth="1"/>
    <col min="6412" max="6412" width="49" style="13" customWidth="1"/>
    <col min="6413" max="6656" width="11.5703125" style="13"/>
    <col min="6657" max="6657" width="1.7109375" style="13" customWidth="1"/>
    <col min="6658" max="6659" width="28.7109375" style="13" customWidth="1"/>
    <col min="6660" max="6660" width="22.85546875" style="13" bestFit="1" customWidth="1"/>
    <col min="6661" max="6662" width="40.140625" style="13" customWidth="1"/>
    <col min="6663" max="6663" width="27.28515625" style="13" customWidth="1"/>
    <col min="6664" max="6664" width="20.7109375" style="13" customWidth="1"/>
    <col min="6665" max="6665" width="22.42578125" style="13" customWidth="1"/>
    <col min="6666" max="6666" width="21.28515625" style="13" customWidth="1"/>
    <col min="6667" max="6667" width="16" style="13" bestFit="1" customWidth="1"/>
    <col min="6668" max="6668" width="49" style="13" customWidth="1"/>
    <col min="6669" max="6912" width="11.5703125" style="13"/>
    <col min="6913" max="6913" width="1.7109375" style="13" customWidth="1"/>
    <col min="6914" max="6915" width="28.7109375" style="13" customWidth="1"/>
    <col min="6916" max="6916" width="22.85546875" style="13" bestFit="1" customWidth="1"/>
    <col min="6917" max="6918" width="40.140625" style="13" customWidth="1"/>
    <col min="6919" max="6919" width="27.28515625" style="13" customWidth="1"/>
    <col min="6920" max="6920" width="20.7109375" style="13" customWidth="1"/>
    <col min="6921" max="6921" width="22.42578125" style="13" customWidth="1"/>
    <col min="6922" max="6922" width="21.28515625" style="13" customWidth="1"/>
    <col min="6923" max="6923" width="16" style="13" bestFit="1" customWidth="1"/>
    <col min="6924" max="6924" width="49" style="13" customWidth="1"/>
    <col min="6925" max="7168" width="11.5703125" style="13"/>
    <col min="7169" max="7169" width="1.7109375" style="13" customWidth="1"/>
    <col min="7170" max="7171" width="28.7109375" style="13" customWidth="1"/>
    <col min="7172" max="7172" width="22.85546875" style="13" bestFit="1" customWidth="1"/>
    <col min="7173" max="7174" width="40.140625" style="13" customWidth="1"/>
    <col min="7175" max="7175" width="27.28515625" style="13" customWidth="1"/>
    <col min="7176" max="7176" width="20.7109375" style="13" customWidth="1"/>
    <col min="7177" max="7177" width="22.42578125" style="13" customWidth="1"/>
    <col min="7178" max="7178" width="21.28515625" style="13" customWidth="1"/>
    <col min="7179" max="7179" width="16" style="13" bestFit="1" customWidth="1"/>
    <col min="7180" max="7180" width="49" style="13" customWidth="1"/>
    <col min="7181" max="7424" width="11.5703125" style="13"/>
    <col min="7425" max="7425" width="1.7109375" style="13" customWidth="1"/>
    <col min="7426" max="7427" width="28.7109375" style="13" customWidth="1"/>
    <col min="7428" max="7428" width="22.85546875" style="13" bestFit="1" customWidth="1"/>
    <col min="7429" max="7430" width="40.140625" style="13" customWidth="1"/>
    <col min="7431" max="7431" width="27.28515625" style="13" customWidth="1"/>
    <col min="7432" max="7432" width="20.7109375" style="13" customWidth="1"/>
    <col min="7433" max="7433" width="22.42578125" style="13" customWidth="1"/>
    <col min="7434" max="7434" width="21.28515625" style="13" customWidth="1"/>
    <col min="7435" max="7435" width="16" style="13" bestFit="1" customWidth="1"/>
    <col min="7436" max="7436" width="49" style="13" customWidth="1"/>
    <col min="7437" max="7680" width="11.5703125" style="13"/>
    <col min="7681" max="7681" width="1.7109375" style="13" customWidth="1"/>
    <col min="7682" max="7683" width="28.7109375" style="13" customWidth="1"/>
    <col min="7684" max="7684" width="22.85546875" style="13" bestFit="1" customWidth="1"/>
    <col min="7685" max="7686" width="40.140625" style="13" customWidth="1"/>
    <col min="7687" max="7687" width="27.28515625" style="13" customWidth="1"/>
    <col min="7688" max="7688" width="20.7109375" style="13" customWidth="1"/>
    <col min="7689" max="7689" width="22.42578125" style="13" customWidth="1"/>
    <col min="7690" max="7690" width="21.28515625" style="13" customWidth="1"/>
    <col min="7691" max="7691" width="16" style="13" bestFit="1" customWidth="1"/>
    <col min="7692" max="7692" width="49" style="13" customWidth="1"/>
    <col min="7693" max="7936" width="11.5703125" style="13"/>
    <col min="7937" max="7937" width="1.7109375" style="13" customWidth="1"/>
    <col min="7938" max="7939" width="28.7109375" style="13" customWidth="1"/>
    <col min="7940" max="7940" width="22.85546875" style="13" bestFit="1" customWidth="1"/>
    <col min="7941" max="7942" width="40.140625" style="13" customWidth="1"/>
    <col min="7943" max="7943" width="27.28515625" style="13" customWidth="1"/>
    <col min="7944" max="7944" width="20.7109375" style="13" customWidth="1"/>
    <col min="7945" max="7945" width="22.42578125" style="13" customWidth="1"/>
    <col min="7946" max="7946" width="21.28515625" style="13" customWidth="1"/>
    <col min="7947" max="7947" width="16" style="13" bestFit="1" customWidth="1"/>
    <col min="7948" max="7948" width="49" style="13" customWidth="1"/>
    <col min="7949" max="8192" width="11.5703125" style="13"/>
    <col min="8193" max="8193" width="1.7109375" style="13" customWidth="1"/>
    <col min="8194" max="8195" width="28.7109375" style="13" customWidth="1"/>
    <col min="8196" max="8196" width="22.85546875" style="13" bestFit="1" customWidth="1"/>
    <col min="8197" max="8198" width="40.140625" style="13" customWidth="1"/>
    <col min="8199" max="8199" width="27.28515625" style="13" customWidth="1"/>
    <col min="8200" max="8200" width="20.7109375" style="13" customWidth="1"/>
    <col min="8201" max="8201" width="22.42578125" style="13" customWidth="1"/>
    <col min="8202" max="8202" width="21.28515625" style="13" customWidth="1"/>
    <col min="8203" max="8203" width="16" style="13" bestFit="1" customWidth="1"/>
    <col min="8204" max="8204" width="49" style="13" customWidth="1"/>
    <col min="8205" max="8448" width="11.5703125" style="13"/>
    <col min="8449" max="8449" width="1.7109375" style="13" customWidth="1"/>
    <col min="8450" max="8451" width="28.7109375" style="13" customWidth="1"/>
    <col min="8452" max="8452" width="22.85546875" style="13" bestFit="1" customWidth="1"/>
    <col min="8453" max="8454" width="40.140625" style="13" customWidth="1"/>
    <col min="8455" max="8455" width="27.28515625" style="13" customWidth="1"/>
    <col min="8456" max="8456" width="20.7109375" style="13" customWidth="1"/>
    <col min="8457" max="8457" width="22.42578125" style="13" customWidth="1"/>
    <col min="8458" max="8458" width="21.28515625" style="13" customWidth="1"/>
    <col min="8459" max="8459" width="16" style="13" bestFit="1" customWidth="1"/>
    <col min="8460" max="8460" width="49" style="13" customWidth="1"/>
    <col min="8461" max="8704" width="11.5703125" style="13"/>
    <col min="8705" max="8705" width="1.7109375" style="13" customWidth="1"/>
    <col min="8706" max="8707" width="28.7109375" style="13" customWidth="1"/>
    <col min="8708" max="8708" width="22.85546875" style="13" bestFit="1" customWidth="1"/>
    <col min="8709" max="8710" width="40.140625" style="13" customWidth="1"/>
    <col min="8711" max="8711" width="27.28515625" style="13" customWidth="1"/>
    <col min="8712" max="8712" width="20.7109375" style="13" customWidth="1"/>
    <col min="8713" max="8713" width="22.42578125" style="13" customWidth="1"/>
    <col min="8714" max="8714" width="21.28515625" style="13" customWidth="1"/>
    <col min="8715" max="8715" width="16" style="13" bestFit="1" customWidth="1"/>
    <col min="8716" max="8716" width="49" style="13" customWidth="1"/>
    <col min="8717" max="8960" width="11.5703125" style="13"/>
    <col min="8961" max="8961" width="1.7109375" style="13" customWidth="1"/>
    <col min="8962" max="8963" width="28.7109375" style="13" customWidth="1"/>
    <col min="8964" max="8964" width="22.85546875" style="13" bestFit="1" customWidth="1"/>
    <col min="8965" max="8966" width="40.140625" style="13" customWidth="1"/>
    <col min="8967" max="8967" width="27.28515625" style="13" customWidth="1"/>
    <col min="8968" max="8968" width="20.7109375" style="13" customWidth="1"/>
    <col min="8969" max="8969" width="22.42578125" style="13" customWidth="1"/>
    <col min="8970" max="8970" width="21.28515625" style="13" customWidth="1"/>
    <col min="8971" max="8971" width="16" style="13" bestFit="1" customWidth="1"/>
    <col min="8972" max="8972" width="49" style="13" customWidth="1"/>
    <col min="8973" max="9216" width="11.5703125" style="13"/>
    <col min="9217" max="9217" width="1.7109375" style="13" customWidth="1"/>
    <col min="9218" max="9219" width="28.7109375" style="13" customWidth="1"/>
    <col min="9220" max="9220" width="22.85546875" style="13" bestFit="1" customWidth="1"/>
    <col min="9221" max="9222" width="40.140625" style="13" customWidth="1"/>
    <col min="9223" max="9223" width="27.28515625" style="13" customWidth="1"/>
    <col min="9224" max="9224" width="20.7109375" style="13" customWidth="1"/>
    <col min="9225" max="9225" width="22.42578125" style="13" customWidth="1"/>
    <col min="9226" max="9226" width="21.28515625" style="13" customWidth="1"/>
    <col min="9227" max="9227" width="16" style="13" bestFit="1" customWidth="1"/>
    <col min="9228" max="9228" width="49" style="13" customWidth="1"/>
    <col min="9229" max="9472" width="11.5703125" style="13"/>
    <col min="9473" max="9473" width="1.7109375" style="13" customWidth="1"/>
    <col min="9474" max="9475" width="28.7109375" style="13" customWidth="1"/>
    <col min="9476" max="9476" width="22.85546875" style="13" bestFit="1" customWidth="1"/>
    <col min="9477" max="9478" width="40.140625" style="13" customWidth="1"/>
    <col min="9479" max="9479" width="27.28515625" style="13" customWidth="1"/>
    <col min="9480" max="9480" width="20.7109375" style="13" customWidth="1"/>
    <col min="9481" max="9481" width="22.42578125" style="13" customWidth="1"/>
    <col min="9482" max="9482" width="21.28515625" style="13" customWidth="1"/>
    <col min="9483" max="9483" width="16" style="13" bestFit="1" customWidth="1"/>
    <col min="9484" max="9484" width="49" style="13" customWidth="1"/>
    <col min="9485" max="9728" width="11.5703125" style="13"/>
    <col min="9729" max="9729" width="1.7109375" style="13" customWidth="1"/>
    <col min="9730" max="9731" width="28.7109375" style="13" customWidth="1"/>
    <col min="9732" max="9732" width="22.85546875" style="13" bestFit="1" customWidth="1"/>
    <col min="9733" max="9734" width="40.140625" style="13" customWidth="1"/>
    <col min="9735" max="9735" width="27.28515625" style="13" customWidth="1"/>
    <col min="9736" max="9736" width="20.7109375" style="13" customWidth="1"/>
    <col min="9737" max="9737" width="22.42578125" style="13" customWidth="1"/>
    <col min="9738" max="9738" width="21.28515625" style="13" customWidth="1"/>
    <col min="9739" max="9739" width="16" style="13" bestFit="1" customWidth="1"/>
    <col min="9740" max="9740" width="49" style="13" customWidth="1"/>
    <col min="9741" max="9984" width="11.5703125" style="13"/>
    <col min="9985" max="9985" width="1.7109375" style="13" customWidth="1"/>
    <col min="9986" max="9987" width="28.7109375" style="13" customWidth="1"/>
    <col min="9988" max="9988" width="22.85546875" style="13" bestFit="1" customWidth="1"/>
    <col min="9989" max="9990" width="40.140625" style="13" customWidth="1"/>
    <col min="9991" max="9991" width="27.28515625" style="13" customWidth="1"/>
    <col min="9992" max="9992" width="20.7109375" style="13" customWidth="1"/>
    <col min="9993" max="9993" width="22.42578125" style="13" customWidth="1"/>
    <col min="9994" max="9994" width="21.28515625" style="13" customWidth="1"/>
    <col min="9995" max="9995" width="16" style="13" bestFit="1" customWidth="1"/>
    <col min="9996" max="9996" width="49" style="13" customWidth="1"/>
    <col min="9997" max="10240" width="11.5703125" style="13"/>
    <col min="10241" max="10241" width="1.7109375" style="13" customWidth="1"/>
    <col min="10242" max="10243" width="28.7109375" style="13" customWidth="1"/>
    <col min="10244" max="10244" width="22.85546875" style="13" bestFit="1" customWidth="1"/>
    <col min="10245" max="10246" width="40.140625" style="13" customWidth="1"/>
    <col min="10247" max="10247" width="27.28515625" style="13" customWidth="1"/>
    <col min="10248" max="10248" width="20.7109375" style="13" customWidth="1"/>
    <col min="10249" max="10249" width="22.42578125" style="13" customWidth="1"/>
    <col min="10250" max="10250" width="21.28515625" style="13" customWidth="1"/>
    <col min="10251" max="10251" width="16" style="13" bestFit="1" customWidth="1"/>
    <col min="10252" max="10252" width="49" style="13" customWidth="1"/>
    <col min="10253" max="10496" width="11.5703125" style="13"/>
    <col min="10497" max="10497" width="1.7109375" style="13" customWidth="1"/>
    <col min="10498" max="10499" width="28.7109375" style="13" customWidth="1"/>
    <col min="10500" max="10500" width="22.85546875" style="13" bestFit="1" customWidth="1"/>
    <col min="10501" max="10502" width="40.140625" style="13" customWidth="1"/>
    <col min="10503" max="10503" width="27.28515625" style="13" customWidth="1"/>
    <col min="10504" max="10504" width="20.7109375" style="13" customWidth="1"/>
    <col min="10505" max="10505" width="22.42578125" style="13" customWidth="1"/>
    <col min="10506" max="10506" width="21.28515625" style="13" customWidth="1"/>
    <col min="10507" max="10507" width="16" style="13" bestFit="1" customWidth="1"/>
    <col min="10508" max="10508" width="49" style="13" customWidth="1"/>
    <col min="10509" max="10752" width="11.5703125" style="13"/>
    <col min="10753" max="10753" width="1.7109375" style="13" customWidth="1"/>
    <col min="10754" max="10755" width="28.7109375" style="13" customWidth="1"/>
    <col min="10756" max="10756" width="22.85546875" style="13" bestFit="1" customWidth="1"/>
    <col min="10757" max="10758" width="40.140625" style="13" customWidth="1"/>
    <col min="10759" max="10759" width="27.28515625" style="13" customWidth="1"/>
    <col min="10760" max="10760" width="20.7109375" style="13" customWidth="1"/>
    <col min="10761" max="10761" width="22.42578125" style="13" customWidth="1"/>
    <col min="10762" max="10762" width="21.28515625" style="13" customWidth="1"/>
    <col min="10763" max="10763" width="16" style="13" bestFit="1" customWidth="1"/>
    <col min="10764" max="10764" width="49" style="13" customWidth="1"/>
    <col min="10765" max="11008" width="11.5703125" style="13"/>
    <col min="11009" max="11009" width="1.7109375" style="13" customWidth="1"/>
    <col min="11010" max="11011" width="28.7109375" style="13" customWidth="1"/>
    <col min="11012" max="11012" width="22.85546875" style="13" bestFit="1" customWidth="1"/>
    <col min="11013" max="11014" width="40.140625" style="13" customWidth="1"/>
    <col min="11015" max="11015" width="27.28515625" style="13" customWidth="1"/>
    <col min="11016" max="11016" width="20.7109375" style="13" customWidth="1"/>
    <col min="11017" max="11017" width="22.42578125" style="13" customWidth="1"/>
    <col min="11018" max="11018" width="21.28515625" style="13" customWidth="1"/>
    <col min="11019" max="11019" width="16" style="13" bestFit="1" customWidth="1"/>
    <col min="11020" max="11020" width="49" style="13" customWidth="1"/>
    <col min="11021" max="11264" width="11.5703125" style="13"/>
    <col min="11265" max="11265" width="1.7109375" style="13" customWidth="1"/>
    <col min="11266" max="11267" width="28.7109375" style="13" customWidth="1"/>
    <col min="11268" max="11268" width="22.85546875" style="13" bestFit="1" customWidth="1"/>
    <col min="11269" max="11270" width="40.140625" style="13" customWidth="1"/>
    <col min="11271" max="11271" width="27.28515625" style="13" customWidth="1"/>
    <col min="11272" max="11272" width="20.7109375" style="13" customWidth="1"/>
    <col min="11273" max="11273" width="22.42578125" style="13" customWidth="1"/>
    <col min="11274" max="11274" width="21.28515625" style="13" customWidth="1"/>
    <col min="11275" max="11275" width="16" style="13" bestFit="1" customWidth="1"/>
    <col min="11276" max="11276" width="49" style="13" customWidth="1"/>
    <col min="11277" max="11520" width="11.5703125" style="13"/>
    <col min="11521" max="11521" width="1.7109375" style="13" customWidth="1"/>
    <col min="11522" max="11523" width="28.7109375" style="13" customWidth="1"/>
    <col min="11524" max="11524" width="22.85546875" style="13" bestFit="1" customWidth="1"/>
    <col min="11525" max="11526" width="40.140625" style="13" customWidth="1"/>
    <col min="11527" max="11527" width="27.28515625" style="13" customWidth="1"/>
    <col min="11528" max="11528" width="20.7109375" style="13" customWidth="1"/>
    <col min="11529" max="11529" width="22.42578125" style="13" customWidth="1"/>
    <col min="11530" max="11530" width="21.28515625" style="13" customWidth="1"/>
    <col min="11531" max="11531" width="16" style="13" bestFit="1" customWidth="1"/>
    <col min="11532" max="11532" width="49" style="13" customWidth="1"/>
    <col min="11533" max="11776" width="11.5703125" style="13"/>
    <col min="11777" max="11777" width="1.7109375" style="13" customWidth="1"/>
    <col min="11778" max="11779" width="28.7109375" style="13" customWidth="1"/>
    <col min="11780" max="11780" width="22.85546875" style="13" bestFit="1" customWidth="1"/>
    <col min="11781" max="11782" width="40.140625" style="13" customWidth="1"/>
    <col min="11783" max="11783" width="27.28515625" style="13" customWidth="1"/>
    <col min="11784" max="11784" width="20.7109375" style="13" customWidth="1"/>
    <col min="11785" max="11785" width="22.42578125" style="13" customWidth="1"/>
    <col min="11786" max="11786" width="21.28515625" style="13" customWidth="1"/>
    <col min="11787" max="11787" width="16" style="13" bestFit="1" customWidth="1"/>
    <col min="11788" max="11788" width="49" style="13" customWidth="1"/>
    <col min="11789" max="12032" width="11.5703125" style="13"/>
    <col min="12033" max="12033" width="1.7109375" style="13" customWidth="1"/>
    <col min="12034" max="12035" width="28.7109375" style="13" customWidth="1"/>
    <col min="12036" max="12036" width="22.85546875" style="13" bestFit="1" customWidth="1"/>
    <col min="12037" max="12038" width="40.140625" style="13" customWidth="1"/>
    <col min="12039" max="12039" width="27.28515625" style="13" customWidth="1"/>
    <col min="12040" max="12040" width="20.7109375" style="13" customWidth="1"/>
    <col min="12041" max="12041" width="22.42578125" style="13" customWidth="1"/>
    <col min="12042" max="12042" width="21.28515625" style="13" customWidth="1"/>
    <col min="12043" max="12043" width="16" style="13" bestFit="1" customWidth="1"/>
    <col min="12044" max="12044" width="49" style="13" customWidth="1"/>
    <col min="12045" max="12288" width="11.5703125" style="13"/>
    <col min="12289" max="12289" width="1.7109375" style="13" customWidth="1"/>
    <col min="12290" max="12291" width="28.7109375" style="13" customWidth="1"/>
    <col min="12292" max="12292" width="22.85546875" style="13" bestFit="1" customWidth="1"/>
    <col min="12293" max="12294" width="40.140625" style="13" customWidth="1"/>
    <col min="12295" max="12295" width="27.28515625" style="13" customWidth="1"/>
    <col min="12296" max="12296" width="20.7109375" style="13" customWidth="1"/>
    <col min="12297" max="12297" width="22.42578125" style="13" customWidth="1"/>
    <col min="12298" max="12298" width="21.28515625" style="13" customWidth="1"/>
    <col min="12299" max="12299" width="16" style="13" bestFit="1" customWidth="1"/>
    <col min="12300" max="12300" width="49" style="13" customWidth="1"/>
    <col min="12301" max="12544" width="11.5703125" style="13"/>
    <col min="12545" max="12545" width="1.7109375" style="13" customWidth="1"/>
    <col min="12546" max="12547" width="28.7109375" style="13" customWidth="1"/>
    <col min="12548" max="12548" width="22.85546875" style="13" bestFit="1" customWidth="1"/>
    <col min="12549" max="12550" width="40.140625" style="13" customWidth="1"/>
    <col min="12551" max="12551" width="27.28515625" style="13" customWidth="1"/>
    <col min="12552" max="12552" width="20.7109375" style="13" customWidth="1"/>
    <col min="12553" max="12553" width="22.42578125" style="13" customWidth="1"/>
    <col min="12554" max="12554" width="21.28515625" style="13" customWidth="1"/>
    <col min="12555" max="12555" width="16" style="13" bestFit="1" customWidth="1"/>
    <col min="12556" max="12556" width="49" style="13" customWidth="1"/>
    <col min="12557" max="12800" width="11.5703125" style="13"/>
    <col min="12801" max="12801" width="1.7109375" style="13" customWidth="1"/>
    <col min="12802" max="12803" width="28.7109375" style="13" customWidth="1"/>
    <col min="12804" max="12804" width="22.85546875" style="13" bestFit="1" customWidth="1"/>
    <col min="12805" max="12806" width="40.140625" style="13" customWidth="1"/>
    <col min="12807" max="12807" width="27.28515625" style="13" customWidth="1"/>
    <col min="12808" max="12808" width="20.7109375" style="13" customWidth="1"/>
    <col min="12809" max="12809" width="22.42578125" style="13" customWidth="1"/>
    <col min="12810" max="12810" width="21.28515625" style="13" customWidth="1"/>
    <col min="12811" max="12811" width="16" style="13" bestFit="1" customWidth="1"/>
    <col min="12812" max="12812" width="49" style="13" customWidth="1"/>
    <col min="12813" max="13056" width="11.5703125" style="13"/>
    <col min="13057" max="13057" width="1.7109375" style="13" customWidth="1"/>
    <col min="13058" max="13059" width="28.7109375" style="13" customWidth="1"/>
    <col min="13060" max="13060" width="22.85546875" style="13" bestFit="1" customWidth="1"/>
    <col min="13061" max="13062" width="40.140625" style="13" customWidth="1"/>
    <col min="13063" max="13063" width="27.28515625" style="13" customWidth="1"/>
    <col min="13064" max="13064" width="20.7109375" style="13" customWidth="1"/>
    <col min="13065" max="13065" width="22.42578125" style="13" customWidth="1"/>
    <col min="13066" max="13066" width="21.28515625" style="13" customWidth="1"/>
    <col min="13067" max="13067" width="16" style="13" bestFit="1" customWidth="1"/>
    <col min="13068" max="13068" width="49" style="13" customWidth="1"/>
    <col min="13069" max="13312" width="11.5703125" style="13"/>
    <col min="13313" max="13313" width="1.7109375" style="13" customWidth="1"/>
    <col min="13314" max="13315" width="28.7109375" style="13" customWidth="1"/>
    <col min="13316" max="13316" width="22.85546875" style="13" bestFit="1" customWidth="1"/>
    <col min="13317" max="13318" width="40.140625" style="13" customWidth="1"/>
    <col min="13319" max="13319" width="27.28515625" style="13" customWidth="1"/>
    <col min="13320" max="13320" width="20.7109375" style="13" customWidth="1"/>
    <col min="13321" max="13321" width="22.42578125" style="13" customWidth="1"/>
    <col min="13322" max="13322" width="21.28515625" style="13" customWidth="1"/>
    <col min="13323" max="13323" width="16" style="13" bestFit="1" customWidth="1"/>
    <col min="13324" max="13324" width="49" style="13" customWidth="1"/>
    <col min="13325" max="13568" width="11.5703125" style="13"/>
    <col min="13569" max="13569" width="1.7109375" style="13" customWidth="1"/>
    <col min="13570" max="13571" width="28.7109375" style="13" customWidth="1"/>
    <col min="13572" max="13572" width="22.85546875" style="13" bestFit="1" customWidth="1"/>
    <col min="13573" max="13574" width="40.140625" style="13" customWidth="1"/>
    <col min="13575" max="13575" width="27.28515625" style="13" customWidth="1"/>
    <col min="13576" max="13576" width="20.7109375" style="13" customWidth="1"/>
    <col min="13577" max="13577" width="22.42578125" style="13" customWidth="1"/>
    <col min="13578" max="13578" width="21.28515625" style="13" customWidth="1"/>
    <col min="13579" max="13579" width="16" style="13" bestFit="1" customWidth="1"/>
    <col min="13580" max="13580" width="49" style="13" customWidth="1"/>
    <col min="13581" max="13824" width="11.5703125" style="13"/>
    <col min="13825" max="13825" width="1.7109375" style="13" customWidth="1"/>
    <col min="13826" max="13827" width="28.7109375" style="13" customWidth="1"/>
    <col min="13828" max="13828" width="22.85546875" style="13" bestFit="1" customWidth="1"/>
    <col min="13829" max="13830" width="40.140625" style="13" customWidth="1"/>
    <col min="13831" max="13831" width="27.28515625" style="13" customWidth="1"/>
    <col min="13832" max="13832" width="20.7109375" style="13" customWidth="1"/>
    <col min="13833" max="13833" width="22.42578125" style="13" customWidth="1"/>
    <col min="13834" max="13834" width="21.28515625" style="13" customWidth="1"/>
    <col min="13835" max="13835" width="16" style="13" bestFit="1" customWidth="1"/>
    <col min="13836" max="13836" width="49" style="13" customWidth="1"/>
    <col min="13837" max="14080" width="11.5703125" style="13"/>
    <col min="14081" max="14081" width="1.7109375" style="13" customWidth="1"/>
    <col min="14082" max="14083" width="28.7109375" style="13" customWidth="1"/>
    <col min="14084" max="14084" width="22.85546875" style="13" bestFit="1" customWidth="1"/>
    <col min="14085" max="14086" width="40.140625" style="13" customWidth="1"/>
    <col min="14087" max="14087" width="27.28515625" style="13" customWidth="1"/>
    <col min="14088" max="14088" width="20.7109375" style="13" customWidth="1"/>
    <col min="14089" max="14089" width="22.42578125" style="13" customWidth="1"/>
    <col min="14090" max="14090" width="21.28515625" style="13" customWidth="1"/>
    <col min="14091" max="14091" width="16" style="13" bestFit="1" customWidth="1"/>
    <col min="14092" max="14092" width="49" style="13" customWidth="1"/>
    <col min="14093" max="14336" width="11.5703125" style="13"/>
    <col min="14337" max="14337" width="1.7109375" style="13" customWidth="1"/>
    <col min="14338" max="14339" width="28.7109375" style="13" customWidth="1"/>
    <col min="14340" max="14340" width="22.85546875" style="13" bestFit="1" customWidth="1"/>
    <col min="14341" max="14342" width="40.140625" style="13" customWidth="1"/>
    <col min="14343" max="14343" width="27.28515625" style="13" customWidth="1"/>
    <col min="14344" max="14344" width="20.7109375" style="13" customWidth="1"/>
    <col min="14345" max="14345" width="22.42578125" style="13" customWidth="1"/>
    <col min="14346" max="14346" width="21.28515625" style="13" customWidth="1"/>
    <col min="14347" max="14347" width="16" style="13" bestFit="1" customWidth="1"/>
    <col min="14348" max="14348" width="49" style="13" customWidth="1"/>
    <col min="14349" max="14592" width="11.5703125" style="13"/>
    <col min="14593" max="14593" width="1.7109375" style="13" customWidth="1"/>
    <col min="14594" max="14595" width="28.7109375" style="13" customWidth="1"/>
    <col min="14596" max="14596" width="22.85546875" style="13" bestFit="1" customWidth="1"/>
    <col min="14597" max="14598" width="40.140625" style="13" customWidth="1"/>
    <col min="14599" max="14599" width="27.28515625" style="13" customWidth="1"/>
    <col min="14600" max="14600" width="20.7109375" style="13" customWidth="1"/>
    <col min="14601" max="14601" width="22.42578125" style="13" customWidth="1"/>
    <col min="14602" max="14602" width="21.28515625" style="13" customWidth="1"/>
    <col min="14603" max="14603" width="16" style="13" bestFit="1" customWidth="1"/>
    <col min="14604" max="14604" width="49" style="13" customWidth="1"/>
    <col min="14605" max="14848" width="11.5703125" style="13"/>
    <col min="14849" max="14849" width="1.7109375" style="13" customWidth="1"/>
    <col min="14850" max="14851" width="28.7109375" style="13" customWidth="1"/>
    <col min="14852" max="14852" width="22.85546875" style="13" bestFit="1" customWidth="1"/>
    <col min="14853" max="14854" width="40.140625" style="13" customWidth="1"/>
    <col min="14855" max="14855" width="27.28515625" style="13" customWidth="1"/>
    <col min="14856" max="14856" width="20.7109375" style="13" customWidth="1"/>
    <col min="14857" max="14857" width="22.42578125" style="13" customWidth="1"/>
    <col min="14858" max="14858" width="21.28515625" style="13" customWidth="1"/>
    <col min="14859" max="14859" width="16" style="13" bestFit="1" customWidth="1"/>
    <col min="14860" max="14860" width="49" style="13" customWidth="1"/>
    <col min="14861" max="15104" width="11.5703125" style="13"/>
    <col min="15105" max="15105" width="1.7109375" style="13" customWidth="1"/>
    <col min="15106" max="15107" width="28.7109375" style="13" customWidth="1"/>
    <col min="15108" max="15108" width="22.85546875" style="13" bestFit="1" customWidth="1"/>
    <col min="15109" max="15110" width="40.140625" style="13" customWidth="1"/>
    <col min="15111" max="15111" width="27.28515625" style="13" customWidth="1"/>
    <col min="15112" max="15112" width="20.7109375" style="13" customWidth="1"/>
    <col min="15113" max="15113" width="22.42578125" style="13" customWidth="1"/>
    <col min="15114" max="15114" width="21.28515625" style="13" customWidth="1"/>
    <col min="15115" max="15115" width="16" style="13" bestFit="1" customWidth="1"/>
    <col min="15116" max="15116" width="49" style="13" customWidth="1"/>
    <col min="15117" max="15360" width="11.5703125" style="13"/>
    <col min="15361" max="15361" width="1.7109375" style="13" customWidth="1"/>
    <col min="15362" max="15363" width="28.7109375" style="13" customWidth="1"/>
    <col min="15364" max="15364" width="22.85546875" style="13" bestFit="1" customWidth="1"/>
    <col min="15365" max="15366" width="40.140625" style="13" customWidth="1"/>
    <col min="15367" max="15367" width="27.28515625" style="13" customWidth="1"/>
    <col min="15368" max="15368" width="20.7109375" style="13" customWidth="1"/>
    <col min="15369" max="15369" width="22.42578125" style="13" customWidth="1"/>
    <col min="15370" max="15370" width="21.28515625" style="13" customWidth="1"/>
    <col min="15371" max="15371" width="16" style="13" bestFit="1" customWidth="1"/>
    <col min="15372" max="15372" width="49" style="13" customWidth="1"/>
    <col min="15373" max="15616" width="11.5703125" style="13"/>
    <col min="15617" max="15617" width="1.7109375" style="13" customWidth="1"/>
    <col min="15618" max="15619" width="28.7109375" style="13" customWidth="1"/>
    <col min="15620" max="15620" width="22.85546875" style="13" bestFit="1" customWidth="1"/>
    <col min="15621" max="15622" width="40.140625" style="13" customWidth="1"/>
    <col min="15623" max="15623" width="27.28515625" style="13" customWidth="1"/>
    <col min="15624" max="15624" width="20.7109375" style="13" customWidth="1"/>
    <col min="15625" max="15625" width="22.42578125" style="13" customWidth="1"/>
    <col min="15626" max="15626" width="21.28515625" style="13" customWidth="1"/>
    <col min="15627" max="15627" width="16" style="13" bestFit="1" customWidth="1"/>
    <col min="15628" max="15628" width="49" style="13" customWidth="1"/>
    <col min="15629" max="15872" width="11.5703125" style="13"/>
    <col min="15873" max="15873" width="1.7109375" style="13" customWidth="1"/>
    <col min="15874" max="15875" width="28.7109375" style="13" customWidth="1"/>
    <col min="15876" max="15876" width="22.85546875" style="13" bestFit="1" customWidth="1"/>
    <col min="15877" max="15878" width="40.140625" style="13" customWidth="1"/>
    <col min="15879" max="15879" width="27.28515625" style="13" customWidth="1"/>
    <col min="15880" max="15880" width="20.7109375" style="13" customWidth="1"/>
    <col min="15881" max="15881" width="22.42578125" style="13" customWidth="1"/>
    <col min="15882" max="15882" width="21.28515625" style="13" customWidth="1"/>
    <col min="15883" max="15883" width="16" style="13" bestFit="1" customWidth="1"/>
    <col min="15884" max="15884" width="49" style="13" customWidth="1"/>
    <col min="15885" max="16128" width="11.5703125" style="13"/>
    <col min="16129" max="16129" width="1.7109375" style="13" customWidth="1"/>
    <col min="16130" max="16131" width="28.7109375" style="13" customWidth="1"/>
    <col min="16132" max="16132" width="22.85546875" style="13" bestFit="1" customWidth="1"/>
    <col min="16133" max="16134" width="40.140625" style="13" customWidth="1"/>
    <col min="16135" max="16135" width="27.28515625" style="13" customWidth="1"/>
    <col min="16136" max="16136" width="20.7109375" style="13" customWidth="1"/>
    <col min="16137" max="16137" width="22.42578125" style="13" customWidth="1"/>
    <col min="16138" max="16138" width="21.28515625" style="13" customWidth="1"/>
    <col min="16139" max="16139" width="16" style="13" bestFit="1" customWidth="1"/>
    <col min="16140" max="16140" width="49" style="13" customWidth="1"/>
    <col min="16141" max="16384" width="11.5703125" style="13"/>
  </cols>
  <sheetData>
    <row r="2" spans="2:19" s="1" customFormat="1" ht="66.75" customHeight="1">
      <c r="B2" s="971" t="s">
        <v>519</v>
      </c>
      <c r="C2" s="972"/>
      <c r="D2" s="972"/>
      <c r="E2" s="972"/>
      <c r="F2" s="972"/>
      <c r="G2" s="972"/>
      <c r="H2" s="972"/>
      <c r="I2" s="972"/>
      <c r="J2" s="972"/>
      <c r="K2" s="972"/>
      <c r="L2" s="972"/>
      <c r="M2" s="972"/>
    </row>
    <row r="3" spans="2:19" s="2" customFormat="1" ht="13.5" thickBot="1"/>
    <row r="4" spans="2:19" s="2" customFormat="1" ht="36" customHeight="1">
      <c r="B4" s="974" t="s">
        <v>1</v>
      </c>
      <c r="C4" s="974" t="s">
        <v>2</v>
      </c>
      <c r="D4" s="974" t="s">
        <v>3</v>
      </c>
      <c r="E4" s="974" t="s">
        <v>319</v>
      </c>
      <c r="F4" s="974" t="s">
        <v>6</v>
      </c>
      <c r="G4" s="974" t="s">
        <v>9</v>
      </c>
      <c r="H4" s="979" t="s">
        <v>7</v>
      </c>
      <c r="I4" s="981"/>
      <c r="J4" s="985" t="s">
        <v>520</v>
      </c>
      <c r="K4" s="986"/>
      <c r="L4" s="986"/>
      <c r="M4" s="986"/>
      <c r="N4" s="986"/>
      <c r="O4" s="985" t="s">
        <v>1186</v>
      </c>
      <c r="P4" s="986"/>
      <c r="Q4" s="986"/>
      <c r="R4" s="986"/>
      <c r="S4" s="986"/>
    </row>
    <row r="5" spans="2:19" s="2" customFormat="1" ht="15.75" customHeight="1" thickBot="1">
      <c r="B5" s="975"/>
      <c r="C5" s="975"/>
      <c r="D5" s="975"/>
      <c r="E5" s="975"/>
      <c r="F5" s="976"/>
      <c r="G5" s="975"/>
      <c r="H5" s="982"/>
      <c r="I5" s="984"/>
      <c r="J5" s="982"/>
      <c r="K5" s="983"/>
      <c r="L5" s="983"/>
      <c r="M5" s="983"/>
      <c r="N5" s="983"/>
      <c r="O5" s="982"/>
      <c r="P5" s="983"/>
      <c r="Q5" s="983"/>
      <c r="R5" s="983"/>
      <c r="S5" s="983"/>
    </row>
    <row r="6" spans="2:19" s="2" customFormat="1" ht="41.25" customHeight="1" thickBot="1">
      <c r="B6" s="976"/>
      <c r="C6" s="976"/>
      <c r="D6" s="976"/>
      <c r="E6" s="976"/>
      <c r="F6" s="208" t="s">
        <v>8</v>
      </c>
      <c r="G6" s="976"/>
      <c r="H6" s="82" t="s">
        <v>10</v>
      </c>
      <c r="I6" s="82" t="s">
        <v>11</v>
      </c>
      <c r="J6" s="162" t="s">
        <v>421</v>
      </c>
      <c r="K6" s="162" t="s">
        <v>426</v>
      </c>
      <c r="L6" s="82" t="s">
        <v>422</v>
      </c>
      <c r="M6" s="162" t="s">
        <v>423</v>
      </c>
      <c r="N6" s="454" t="s">
        <v>422</v>
      </c>
      <c r="O6" s="588" t="s">
        <v>421</v>
      </c>
      <c r="P6" s="588" t="s">
        <v>426</v>
      </c>
      <c r="Q6" s="3" t="s">
        <v>422</v>
      </c>
      <c r="R6" s="588" t="s">
        <v>423</v>
      </c>
      <c r="S6" s="588" t="s">
        <v>422</v>
      </c>
    </row>
    <row r="7" spans="2:19" ht="51" customHeight="1">
      <c r="B7" s="214" t="s">
        <v>88</v>
      </c>
      <c r="C7" s="216" t="s">
        <v>521</v>
      </c>
      <c r="D7" s="32" t="s">
        <v>522</v>
      </c>
      <c r="E7" s="255">
        <v>40000000</v>
      </c>
      <c r="F7" s="32" t="s">
        <v>28</v>
      </c>
      <c r="G7" s="404">
        <v>42444</v>
      </c>
      <c r="H7" s="129">
        <v>42475</v>
      </c>
      <c r="I7" s="196">
        <v>42565</v>
      </c>
      <c r="J7" s="312" t="s">
        <v>513</v>
      </c>
      <c r="K7" s="312">
        <v>0</v>
      </c>
      <c r="L7" s="32"/>
      <c r="M7" s="476">
        <v>1</v>
      </c>
      <c r="N7" s="18"/>
      <c r="O7" s="18"/>
      <c r="P7" s="18"/>
      <c r="Q7" s="18"/>
      <c r="R7" s="18"/>
      <c r="S7" s="18"/>
    </row>
    <row r="8" spans="2:19" ht="45">
      <c r="B8" s="214" t="s">
        <v>88</v>
      </c>
      <c r="C8" s="19" t="s">
        <v>523</v>
      </c>
      <c r="D8" s="18" t="s">
        <v>522</v>
      </c>
      <c r="E8" s="257">
        <v>60000000</v>
      </c>
      <c r="F8" s="18" t="s">
        <v>28</v>
      </c>
      <c r="G8" s="404">
        <v>42444</v>
      </c>
      <c r="H8" s="116">
        <v>42475</v>
      </c>
      <c r="I8" s="195">
        <v>42565</v>
      </c>
      <c r="J8" s="312" t="s">
        <v>513</v>
      </c>
      <c r="K8" s="314">
        <v>0</v>
      </c>
      <c r="L8" s="18"/>
      <c r="M8" s="476">
        <v>1</v>
      </c>
      <c r="N8" s="18"/>
      <c r="O8" s="18"/>
      <c r="P8" s="18"/>
      <c r="Q8" s="18"/>
      <c r="R8" s="18"/>
      <c r="S8" s="18"/>
    </row>
    <row r="9" spans="2:19" ht="30">
      <c r="B9" s="214" t="s">
        <v>100</v>
      </c>
      <c r="C9" s="215" t="s">
        <v>524</v>
      </c>
      <c r="D9" s="46" t="s">
        <v>525</v>
      </c>
      <c r="E9" s="258">
        <v>50000000</v>
      </c>
      <c r="F9" s="18" t="s">
        <v>28</v>
      </c>
      <c r="G9" s="404">
        <v>42444</v>
      </c>
      <c r="H9" s="116">
        <v>42475</v>
      </c>
      <c r="I9" s="195">
        <v>42565</v>
      </c>
      <c r="J9" s="312" t="s">
        <v>513</v>
      </c>
      <c r="K9" s="314">
        <v>0</v>
      </c>
      <c r="L9" s="18"/>
      <c r="M9" s="476">
        <v>1</v>
      </c>
      <c r="N9" s="18"/>
      <c r="O9" s="18"/>
      <c r="P9" s="18"/>
      <c r="Q9" s="18"/>
      <c r="R9" s="18"/>
      <c r="S9" s="18"/>
    </row>
    <row r="10" spans="2:19" ht="30">
      <c r="B10" s="214" t="s">
        <v>100</v>
      </c>
      <c r="C10" s="215" t="s">
        <v>526</v>
      </c>
      <c r="D10" s="46" t="s">
        <v>527</v>
      </c>
      <c r="E10" s="258">
        <v>50000000</v>
      </c>
      <c r="F10" s="18" t="s">
        <v>28</v>
      </c>
      <c r="G10" s="404">
        <v>42444</v>
      </c>
      <c r="H10" s="116">
        <v>42475</v>
      </c>
      <c r="I10" s="195">
        <v>42565</v>
      </c>
      <c r="J10" s="312" t="s">
        <v>513</v>
      </c>
      <c r="K10" s="314">
        <v>0</v>
      </c>
      <c r="L10" s="18"/>
      <c r="M10" s="476">
        <v>1</v>
      </c>
      <c r="N10" s="18"/>
      <c r="O10" s="18"/>
      <c r="P10" s="18"/>
      <c r="Q10" s="18"/>
      <c r="R10" s="18"/>
      <c r="S10" s="18"/>
    </row>
    <row r="11" spans="2:19" ht="30">
      <c r="B11" s="214" t="s">
        <v>100</v>
      </c>
      <c r="C11" s="215" t="s">
        <v>528</v>
      </c>
      <c r="D11" s="46" t="s">
        <v>529</v>
      </c>
      <c r="E11" s="258">
        <v>50000000</v>
      </c>
      <c r="F11" s="18" t="s">
        <v>28</v>
      </c>
      <c r="G11" s="404">
        <v>42444</v>
      </c>
      <c r="H11" s="116">
        <v>42475</v>
      </c>
      <c r="I11" s="195">
        <v>42565</v>
      </c>
      <c r="J11" s="312" t="s">
        <v>513</v>
      </c>
      <c r="K11" s="314">
        <v>0</v>
      </c>
      <c r="L11" s="18"/>
      <c r="M11" s="476">
        <v>1</v>
      </c>
      <c r="N11" s="18"/>
      <c r="O11" s="18"/>
      <c r="P11" s="18"/>
      <c r="Q11" s="18"/>
      <c r="R11" s="18"/>
      <c r="S11" s="18"/>
    </row>
    <row r="12" spans="2:19" ht="30">
      <c r="B12" s="214" t="s">
        <v>100</v>
      </c>
      <c r="C12" s="215" t="s">
        <v>530</v>
      </c>
      <c r="D12" s="46" t="s">
        <v>522</v>
      </c>
      <c r="E12" s="258">
        <v>65000000</v>
      </c>
      <c r="F12" s="18" t="s">
        <v>28</v>
      </c>
      <c r="G12" s="404">
        <v>42444</v>
      </c>
      <c r="H12" s="116">
        <v>42475</v>
      </c>
      <c r="I12" s="259">
        <v>42735</v>
      </c>
      <c r="J12" s="312" t="s">
        <v>513</v>
      </c>
      <c r="K12" s="314">
        <v>0</v>
      </c>
      <c r="L12" s="18"/>
      <c r="M12" s="476">
        <v>1</v>
      </c>
      <c r="N12" s="18"/>
      <c r="O12" s="18"/>
      <c r="P12" s="18"/>
      <c r="Q12" s="18"/>
      <c r="R12" s="18"/>
      <c r="S12" s="18"/>
    </row>
    <row r="13" spans="2:19" ht="30">
      <c r="B13" s="214" t="s">
        <v>100</v>
      </c>
      <c r="C13" s="215" t="s">
        <v>531</v>
      </c>
      <c r="D13" s="46" t="s">
        <v>532</v>
      </c>
      <c r="E13" s="258">
        <v>45000000</v>
      </c>
      <c r="F13" s="18" t="s">
        <v>28</v>
      </c>
      <c r="G13" s="404">
        <v>42444</v>
      </c>
      <c r="H13" s="116">
        <v>42475</v>
      </c>
      <c r="I13" s="259">
        <v>42735</v>
      </c>
      <c r="J13" s="312" t="s">
        <v>513</v>
      </c>
      <c r="K13" s="314">
        <v>0</v>
      </c>
      <c r="L13" s="18"/>
      <c r="M13" s="476">
        <v>1</v>
      </c>
      <c r="N13" s="18"/>
      <c r="O13" s="18"/>
      <c r="P13" s="18"/>
      <c r="Q13" s="18"/>
      <c r="R13" s="18"/>
      <c r="S13" s="18"/>
    </row>
    <row r="14" spans="2:19" ht="30">
      <c r="B14" s="214" t="s">
        <v>100</v>
      </c>
      <c r="C14" s="215" t="s">
        <v>533</v>
      </c>
      <c r="D14" s="46" t="s">
        <v>534</v>
      </c>
      <c r="E14" s="258">
        <v>100000000</v>
      </c>
      <c r="F14" s="18" t="s">
        <v>28</v>
      </c>
      <c r="G14" s="404">
        <v>42444</v>
      </c>
      <c r="H14" s="116">
        <v>42498</v>
      </c>
      <c r="I14" s="259">
        <v>42735</v>
      </c>
      <c r="J14" s="312" t="s">
        <v>513</v>
      </c>
      <c r="K14" s="314">
        <v>0</v>
      </c>
      <c r="L14" s="18"/>
      <c r="M14" s="476">
        <v>1</v>
      </c>
      <c r="N14" s="18"/>
      <c r="O14" s="18"/>
      <c r="P14" s="18"/>
      <c r="Q14" s="18"/>
      <c r="R14" s="18"/>
      <c r="S14" s="18"/>
    </row>
    <row r="15" spans="2:19" ht="45">
      <c r="B15" s="214" t="s">
        <v>100</v>
      </c>
      <c r="C15" s="215" t="s">
        <v>535</v>
      </c>
      <c r="D15" s="46" t="s">
        <v>536</v>
      </c>
      <c r="E15" s="258">
        <v>125000000</v>
      </c>
      <c r="F15" s="18" t="s">
        <v>28</v>
      </c>
      <c r="G15" s="404">
        <v>42444</v>
      </c>
      <c r="H15" s="116">
        <v>42498</v>
      </c>
      <c r="I15" s="259">
        <v>42735</v>
      </c>
      <c r="J15" s="312" t="s">
        <v>513</v>
      </c>
      <c r="K15" s="314">
        <v>0</v>
      </c>
      <c r="L15" s="18"/>
      <c r="M15" s="476">
        <v>1</v>
      </c>
      <c r="N15" s="18"/>
      <c r="O15" s="18"/>
      <c r="P15" s="18"/>
      <c r="Q15" s="18"/>
      <c r="R15" s="18"/>
      <c r="S15" s="18"/>
    </row>
    <row r="16" spans="2:19" ht="30">
      <c r="B16" s="214" t="s">
        <v>100</v>
      </c>
      <c r="C16" s="215" t="s">
        <v>537</v>
      </c>
      <c r="D16" s="46" t="s">
        <v>527</v>
      </c>
      <c r="E16" s="258">
        <v>100000000</v>
      </c>
      <c r="F16" s="18" t="s">
        <v>28</v>
      </c>
      <c r="G16" s="404">
        <v>42444</v>
      </c>
      <c r="H16" s="116">
        <v>42498</v>
      </c>
      <c r="I16" s="259">
        <v>42735</v>
      </c>
      <c r="J16" s="312" t="s">
        <v>513</v>
      </c>
      <c r="K16" s="314">
        <v>0</v>
      </c>
      <c r="L16" s="18"/>
      <c r="M16" s="476">
        <v>1</v>
      </c>
      <c r="N16" s="18"/>
      <c r="O16" s="18"/>
      <c r="P16" s="18"/>
      <c r="Q16" s="18"/>
      <c r="R16" s="18"/>
      <c r="S16" s="18"/>
    </row>
    <row r="17" spans="2:19" ht="30">
      <c r="B17" s="214" t="s">
        <v>100</v>
      </c>
      <c r="C17" s="215" t="s">
        <v>538</v>
      </c>
      <c r="D17" s="46" t="s">
        <v>539</v>
      </c>
      <c r="E17" s="258">
        <v>100000000</v>
      </c>
      <c r="F17" s="18" t="s">
        <v>28</v>
      </c>
      <c r="G17" s="404">
        <v>42444</v>
      </c>
      <c r="H17" s="116">
        <v>42498</v>
      </c>
      <c r="I17" s="259">
        <v>42735</v>
      </c>
      <c r="J17" s="312" t="s">
        <v>513</v>
      </c>
      <c r="K17" s="314">
        <v>0</v>
      </c>
      <c r="L17" s="18"/>
      <c r="M17" s="476">
        <v>1</v>
      </c>
      <c r="N17" s="18"/>
      <c r="O17" s="18"/>
      <c r="P17" s="18"/>
      <c r="Q17" s="18"/>
      <c r="R17" s="18"/>
      <c r="S17" s="18"/>
    </row>
    <row r="18" spans="2:19" ht="30">
      <c r="B18" s="214" t="s">
        <v>100</v>
      </c>
      <c r="C18" s="215" t="s">
        <v>540</v>
      </c>
      <c r="D18" s="46" t="s">
        <v>525</v>
      </c>
      <c r="E18" s="258">
        <v>27000000</v>
      </c>
      <c r="F18" s="18" t="s">
        <v>28</v>
      </c>
      <c r="G18" s="404">
        <v>42444</v>
      </c>
      <c r="H18" s="116">
        <v>42475</v>
      </c>
      <c r="I18" s="259">
        <v>42735</v>
      </c>
      <c r="J18" s="312" t="s">
        <v>513</v>
      </c>
      <c r="K18" s="314">
        <v>0</v>
      </c>
      <c r="L18" s="18"/>
      <c r="M18" s="476">
        <v>1</v>
      </c>
      <c r="N18" s="18"/>
      <c r="O18" s="18"/>
      <c r="P18" s="18"/>
      <c r="Q18" s="18"/>
      <c r="R18" s="18"/>
      <c r="S18" s="18"/>
    </row>
    <row r="19" spans="2:19" ht="30">
      <c r="B19" s="214" t="s">
        <v>100</v>
      </c>
      <c r="C19" s="215" t="s">
        <v>541</v>
      </c>
      <c r="D19" s="46" t="s">
        <v>542</v>
      </c>
      <c r="E19" s="258">
        <v>27000000</v>
      </c>
      <c r="F19" s="18" t="s">
        <v>28</v>
      </c>
      <c r="G19" s="404">
        <v>42444</v>
      </c>
      <c r="H19" s="116">
        <v>42475</v>
      </c>
      <c r="I19" s="259">
        <v>42735</v>
      </c>
      <c r="J19" s="312" t="s">
        <v>513</v>
      </c>
      <c r="K19" s="314">
        <v>0</v>
      </c>
      <c r="L19" s="18"/>
      <c r="M19" s="476">
        <v>1</v>
      </c>
      <c r="N19" s="18"/>
      <c r="O19" s="18"/>
      <c r="P19" s="18"/>
      <c r="Q19" s="18"/>
      <c r="R19" s="18"/>
      <c r="S19" s="18"/>
    </row>
    <row r="20" spans="2:19" ht="30">
      <c r="B20" s="214" t="s">
        <v>100</v>
      </c>
      <c r="C20" s="215" t="s">
        <v>543</v>
      </c>
      <c r="D20" s="46" t="s">
        <v>529</v>
      </c>
      <c r="E20" s="258">
        <v>68000000</v>
      </c>
      <c r="F20" s="18" t="s">
        <v>28</v>
      </c>
      <c r="G20" s="404">
        <v>42444</v>
      </c>
      <c r="H20" s="116">
        <v>42475</v>
      </c>
      <c r="I20" s="259">
        <v>42735</v>
      </c>
      <c r="J20" s="312" t="s">
        <v>513</v>
      </c>
      <c r="K20" s="314">
        <v>0</v>
      </c>
      <c r="L20" s="18"/>
      <c r="M20" s="476">
        <v>1</v>
      </c>
      <c r="N20" s="18"/>
      <c r="O20" s="18"/>
      <c r="P20" s="18"/>
      <c r="Q20" s="18"/>
      <c r="R20" s="18"/>
      <c r="S20" s="18"/>
    </row>
    <row r="21" spans="2:19" ht="30">
      <c r="B21" s="214" t="s">
        <v>100</v>
      </c>
      <c r="C21" s="215" t="s">
        <v>544</v>
      </c>
      <c r="D21" s="46" t="s">
        <v>536</v>
      </c>
      <c r="E21" s="258">
        <v>80000000</v>
      </c>
      <c r="F21" s="18" t="s">
        <v>28</v>
      </c>
      <c r="G21" s="404">
        <v>42444</v>
      </c>
      <c r="H21" s="116">
        <v>42498</v>
      </c>
      <c r="I21" s="259">
        <v>42588</v>
      </c>
      <c r="J21" s="312" t="s">
        <v>513</v>
      </c>
      <c r="K21" s="314">
        <v>0</v>
      </c>
      <c r="L21" s="18"/>
      <c r="M21" s="476">
        <v>1</v>
      </c>
      <c r="N21" s="18"/>
      <c r="O21" s="18"/>
      <c r="P21" s="18"/>
      <c r="Q21" s="18"/>
      <c r="R21" s="18"/>
      <c r="S21" s="18"/>
    </row>
    <row r="22" spans="2:19" ht="30">
      <c r="B22" s="214" t="s">
        <v>100</v>
      </c>
      <c r="C22" s="215" t="s">
        <v>545</v>
      </c>
      <c r="D22" s="46" t="s">
        <v>536</v>
      </c>
      <c r="E22" s="258">
        <v>45000000</v>
      </c>
      <c r="F22" s="18" t="s">
        <v>28</v>
      </c>
      <c r="G22" s="404">
        <v>42444</v>
      </c>
      <c r="H22" s="116">
        <v>42475</v>
      </c>
      <c r="I22" s="195">
        <v>42565</v>
      </c>
      <c r="J22" s="312" t="s">
        <v>513</v>
      </c>
      <c r="K22" s="314">
        <v>0</v>
      </c>
      <c r="L22" s="18"/>
      <c r="M22" s="476">
        <v>1</v>
      </c>
      <c r="N22" s="18"/>
      <c r="O22" s="18"/>
      <c r="P22" s="18"/>
      <c r="Q22" s="18"/>
      <c r="R22" s="18"/>
      <c r="S22" s="18"/>
    </row>
    <row r="23" spans="2:19" ht="30">
      <c r="B23" s="214" t="s">
        <v>131</v>
      </c>
      <c r="C23" s="215" t="s">
        <v>546</v>
      </c>
      <c r="D23" s="46" t="s">
        <v>547</v>
      </c>
      <c r="E23" s="258">
        <v>50000000</v>
      </c>
      <c r="F23" s="18" t="s">
        <v>28</v>
      </c>
      <c r="G23" s="404">
        <v>42444</v>
      </c>
      <c r="H23" s="116">
        <v>42475</v>
      </c>
      <c r="I23" s="195">
        <v>42565</v>
      </c>
      <c r="J23" s="312" t="s">
        <v>513</v>
      </c>
      <c r="K23" s="314">
        <v>0</v>
      </c>
      <c r="L23" s="18"/>
      <c r="M23" s="476">
        <v>1</v>
      </c>
      <c r="N23" s="18"/>
      <c r="O23" s="18"/>
      <c r="P23" s="18"/>
      <c r="Q23" s="18"/>
      <c r="R23" s="18"/>
      <c r="S23" s="18"/>
    </row>
    <row r="24" spans="2:19" ht="45">
      <c r="B24" s="214" t="s">
        <v>131</v>
      </c>
      <c r="C24" s="215" t="s">
        <v>548</v>
      </c>
      <c r="D24" s="46" t="s">
        <v>549</v>
      </c>
      <c r="E24" s="258">
        <v>30000000</v>
      </c>
      <c r="F24" s="18" t="s">
        <v>28</v>
      </c>
      <c r="G24" s="404">
        <v>42444</v>
      </c>
      <c r="H24" s="116">
        <v>42475</v>
      </c>
      <c r="I24" s="195">
        <v>42565</v>
      </c>
      <c r="J24" s="312" t="s">
        <v>513</v>
      </c>
      <c r="K24" s="314">
        <v>0</v>
      </c>
      <c r="L24" s="18"/>
      <c r="M24" s="476">
        <v>1</v>
      </c>
      <c r="N24" s="18"/>
      <c r="O24" s="18"/>
      <c r="P24" s="18"/>
      <c r="Q24" s="18"/>
      <c r="R24" s="18"/>
      <c r="S24" s="18"/>
    </row>
    <row r="25" spans="2:19" ht="30">
      <c r="B25" s="214" t="s">
        <v>131</v>
      </c>
      <c r="C25" s="215" t="s">
        <v>550</v>
      </c>
      <c r="D25" s="46" t="s">
        <v>549</v>
      </c>
      <c r="E25" s="258">
        <v>30000000</v>
      </c>
      <c r="F25" s="18" t="s">
        <v>28</v>
      </c>
      <c r="G25" s="404">
        <v>42444</v>
      </c>
      <c r="H25" s="116">
        <v>42475</v>
      </c>
      <c r="I25" s="195">
        <v>42565</v>
      </c>
      <c r="J25" s="312" t="s">
        <v>513</v>
      </c>
      <c r="K25" s="314">
        <v>0</v>
      </c>
      <c r="L25" s="18"/>
      <c r="M25" s="476">
        <v>1</v>
      </c>
      <c r="N25" s="18"/>
      <c r="O25" s="18"/>
      <c r="P25" s="18"/>
      <c r="Q25" s="18"/>
      <c r="R25" s="18"/>
      <c r="S25" s="18"/>
    </row>
    <row r="26" spans="2:19" ht="30">
      <c r="B26" s="214" t="s">
        <v>138</v>
      </c>
      <c r="C26" s="215" t="s">
        <v>551</v>
      </c>
      <c r="D26" s="46" t="s">
        <v>529</v>
      </c>
      <c r="E26" s="258">
        <v>22000000</v>
      </c>
      <c r="F26" s="18" t="s">
        <v>28</v>
      </c>
      <c r="G26" s="404">
        <v>42444</v>
      </c>
      <c r="H26" s="116">
        <v>42475</v>
      </c>
      <c r="I26" s="195">
        <v>42565</v>
      </c>
      <c r="J26" s="312" t="s">
        <v>513</v>
      </c>
      <c r="K26" s="314">
        <v>0</v>
      </c>
      <c r="L26" s="18"/>
      <c r="M26" s="476">
        <v>1</v>
      </c>
      <c r="N26" s="18"/>
      <c r="O26" s="18"/>
      <c r="P26" s="18"/>
      <c r="Q26" s="18"/>
      <c r="R26" s="18"/>
      <c r="S26" s="18"/>
    </row>
    <row r="27" spans="2:19" ht="45">
      <c r="B27" s="214" t="s">
        <v>138</v>
      </c>
      <c r="C27" s="215" t="s">
        <v>552</v>
      </c>
      <c r="D27" s="46" t="s">
        <v>553</v>
      </c>
      <c r="E27" s="258">
        <v>68000000</v>
      </c>
      <c r="F27" s="18" t="s">
        <v>28</v>
      </c>
      <c r="G27" s="404">
        <v>42444</v>
      </c>
      <c r="H27" s="116">
        <v>42475</v>
      </c>
      <c r="I27" s="195">
        <v>42565</v>
      </c>
      <c r="J27" s="312" t="s">
        <v>513</v>
      </c>
      <c r="K27" s="314">
        <v>0</v>
      </c>
      <c r="L27" s="18"/>
      <c r="M27" s="476">
        <v>1</v>
      </c>
      <c r="N27" s="18"/>
      <c r="O27" s="18"/>
      <c r="P27" s="18"/>
      <c r="Q27" s="18"/>
      <c r="R27" s="18"/>
      <c r="S27" s="18"/>
    </row>
    <row r="28" spans="2:19" ht="30">
      <c r="B28" s="214" t="s">
        <v>138</v>
      </c>
      <c r="C28" s="215" t="s">
        <v>554</v>
      </c>
      <c r="D28" s="46" t="s">
        <v>536</v>
      </c>
      <c r="E28" s="258">
        <v>90000000</v>
      </c>
      <c r="F28" s="18" t="s">
        <v>28</v>
      </c>
      <c r="G28" s="404">
        <v>42444</v>
      </c>
      <c r="H28" s="116">
        <v>42498</v>
      </c>
      <c r="I28" s="259">
        <v>42588</v>
      </c>
      <c r="J28" s="312" t="s">
        <v>513</v>
      </c>
      <c r="K28" s="314">
        <v>0</v>
      </c>
      <c r="L28" s="18"/>
      <c r="M28" s="476">
        <v>1</v>
      </c>
      <c r="N28" s="18"/>
      <c r="O28" s="18"/>
      <c r="P28" s="18"/>
      <c r="Q28" s="18"/>
      <c r="R28" s="18"/>
      <c r="S28" s="18"/>
    </row>
    <row r="29" spans="2:19" ht="45">
      <c r="B29" s="214" t="s">
        <v>555</v>
      </c>
      <c r="C29" s="215" t="s">
        <v>556</v>
      </c>
      <c r="D29" s="46" t="s">
        <v>553</v>
      </c>
      <c r="E29" s="258">
        <v>10000000</v>
      </c>
      <c r="F29" s="18" t="s">
        <v>28</v>
      </c>
      <c r="G29" s="404">
        <v>42415</v>
      </c>
      <c r="H29" s="256">
        <v>42461</v>
      </c>
      <c r="I29" s="259">
        <v>42735</v>
      </c>
      <c r="J29" s="312" t="s">
        <v>513</v>
      </c>
      <c r="K29" s="314">
        <v>0</v>
      </c>
      <c r="L29" s="18"/>
      <c r="M29" s="476">
        <v>1</v>
      </c>
      <c r="N29" s="18"/>
      <c r="O29" s="18"/>
      <c r="P29" s="18"/>
      <c r="Q29" s="18"/>
      <c r="R29" s="18"/>
      <c r="S29" s="18"/>
    </row>
    <row r="30" spans="2:19" ht="45">
      <c r="B30" s="214" t="s">
        <v>555</v>
      </c>
      <c r="C30" s="215" t="s">
        <v>557</v>
      </c>
      <c r="D30" s="46" t="s">
        <v>532</v>
      </c>
      <c r="E30" s="258">
        <v>9400000</v>
      </c>
      <c r="F30" s="18" t="s">
        <v>28</v>
      </c>
      <c r="G30" s="404">
        <v>42415</v>
      </c>
      <c r="H30" s="256">
        <v>42461</v>
      </c>
      <c r="I30" s="259">
        <v>42735</v>
      </c>
      <c r="J30" s="312" t="s">
        <v>513</v>
      </c>
      <c r="K30" s="314">
        <v>0</v>
      </c>
      <c r="L30" s="18"/>
      <c r="M30" s="476">
        <v>1</v>
      </c>
      <c r="N30" s="18"/>
      <c r="O30" s="18"/>
      <c r="P30" s="18"/>
      <c r="Q30" s="18"/>
      <c r="R30" s="18"/>
      <c r="S30" s="18"/>
    </row>
    <row r="31" spans="2:19" ht="45">
      <c r="B31" s="214" t="s">
        <v>555</v>
      </c>
      <c r="C31" s="215" t="s">
        <v>558</v>
      </c>
      <c r="D31" s="46" t="s">
        <v>536</v>
      </c>
      <c r="E31" s="258">
        <v>3000000</v>
      </c>
      <c r="F31" s="18" t="s">
        <v>28</v>
      </c>
      <c r="G31" s="404">
        <v>42415</v>
      </c>
      <c r="H31" s="256">
        <v>42461</v>
      </c>
      <c r="I31" s="259">
        <v>42735</v>
      </c>
      <c r="J31" s="312" t="s">
        <v>513</v>
      </c>
      <c r="K31" s="314">
        <v>0</v>
      </c>
      <c r="L31" s="18"/>
      <c r="M31" s="476">
        <v>1</v>
      </c>
      <c r="N31" s="18"/>
      <c r="O31" s="18"/>
      <c r="P31" s="18"/>
      <c r="Q31" s="18"/>
      <c r="R31" s="18"/>
      <c r="S31" s="18"/>
    </row>
    <row r="32" spans="2:19" ht="45">
      <c r="B32" s="214" t="s">
        <v>555</v>
      </c>
      <c r="C32" s="215" t="s">
        <v>559</v>
      </c>
      <c r="D32" s="46" t="s">
        <v>534</v>
      </c>
      <c r="E32" s="258">
        <v>4600000</v>
      </c>
      <c r="F32" s="18" t="s">
        <v>28</v>
      </c>
      <c r="G32" s="404">
        <v>42415</v>
      </c>
      <c r="H32" s="256">
        <v>42461</v>
      </c>
      <c r="I32" s="259">
        <v>42735</v>
      </c>
      <c r="J32" s="312" t="s">
        <v>513</v>
      </c>
      <c r="K32" s="314">
        <v>0</v>
      </c>
      <c r="L32" s="18"/>
      <c r="M32" s="476">
        <v>1</v>
      </c>
      <c r="N32" s="18"/>
      <c r="O32" s="18"/>
      <c r="P32" s="18"/>
      <c r="Q32" s="18"/>
      <c r="R32" s="18"/>
      <c r="S32" s="18"/>
    </row>
    <row r="33" spans="2:19" ht="45">
      <c r="B33" s="214" t="s">
        <v>555</v>
      </c>
      <c r="C33" s="215" t="s">
        <v>560</v>
      </c>
      <c r="D33" s="46" t="s">
        <v>527</v>
      </c>
      <c r="E33" s="258">
        <v>3000000</v>
      </c>
      <c r="F33" s="18" t="s">
        <v>28</v>
      </c>
      <c r="G33" s="404">
        <v>42415</v>
      </c>
      <c r="H33" s="256">
        <v>42461</v>
      </c>
      <c r="I33" s="259">
        <v>42735</v>
      </c>
      <c r="J33" s="312" t="s">
        <v>513</v>
      </c>
      <c r="K33" s="314">
        <v>0</v>
      </c>
      <c r="L33" s="18"/>
      <c r="M33" s="476">
        <v>1</v>
      </c>
      <c r="N33" s="18"/>
      <c r="O33" s="18"/>
      <c r="P33" s="18"/>
      <c r="Q33" s="18"/>
      <c r="R33" s="18"/>
      <c r="S33" s="18"/>
    </row>
    <row r="34" spans="2:19" ht="72.75" customHeight="1">
      <c r="B34" s="214" t="s">
        <v>184</v>
      </c>
      <c r="C34" s="215" t="s">
        <v>561</v>
      </c>
      <c r="D34" s="46" t="s">
        <v>532</v>
      </c>
      <c r="E34" s="258">
        <v>25000000</v>
      </c>
      <c r="F34" s="18" t="s">
        <v>28</v>
      </c>
      <c r="G34" s="404">
        <v>42451</v>
      </c>
      <c r="H34" s="256">
        <v>42479</v>
      </c>
      <c r="I34" s="259">
        <v>42735</v>
      </c>
      <c r="J34" s="312" t="s">
        <v>513</v>
      </c>
      <c r="K34" s="314">
        <v>0</v>
      </c>
      <c r="L34" s="19" t="s">
        <v>562</v>
      </c>
      <c r="M34" s="477">
        <v>0</v>
      </c>
      <c r="N34" s="19" t="s">
        <v>639</v>
      </c>
      <c r="O34" s="18"/>
      <c r="P34" s="18"/>
      <c r="Q34" s="18"/>
      <c r="R34" s="18"/>
      <c r="S34" s="18"/>
    </row>
    <row r="35" spans="2:19" ht="75" customHeight="1">
      <c r="B35" s="214" t="s">
        <v>184</v>
      </c>
      <c r="C35" s="215" t="s">
        <v>563</v>
      </c>
      <c r="D35" s="46" t="s">
        <v>549</v>
      </c>
      <c r="E35" s="258">
        <v>110000000</v>
      </c>
      <c r="F35" s="18" t="s">
        <v>28</v>
      </c>
      <c r="G35" s="404">
        <v>42451</v>
      </c>
      <c r="H35" s="256">
        <v>42485</v>
      </c>
      <c r="I35" s="259">
        <v>42735</v>
      </c>
      <c r="J35" s="312" t="s">
        <v>513</v>
      </c>
      <c r="K35" s="314">
        <v>0</v>
      </c>
      <c r="L35" s="19" t="s">
        <v>562</v>
      </c>
      <c r="M35" s="477">
        <v>0</v>
      </c>
      <c r="N35" s="18"/>
      <c r="O35" s="18"/>
      <c r="P35" s="18"/>
      <c r="Q35" s="18"/>
      <c r="R35" s="18"/>
      <c r="S35" s="18"/>
    </row>
    <row r="36" spans="2:19" ht="63.75" customHeight="1">
      <c r="B36" s="214" t="s">
        <v>184</v>
      </c>
      <c r="C36" s="215" t="s">
        <v>564</v>
      </c>
      <c r="D36" s="46" t="s">
        <v>536</v>
      </c>
      <c r="E36" s="258">
        <v>68800000</v>
      </c>
      <c r="F36" s="18" t="s">
        <v>28</v>
      </c>
      <c r="G36" s="404">
        <v>42451</v>
      </c>
      <c r="H36" s="256">
        <v>42471</v>
      </c>
      <c r="I36" s="259">
        <v>42562</v>
      </c>
      <c r="J36" s="312" t="s">
        <v>513</v>
      </c>
      <c r="K36" s="314">
        <v>0</v>
      </c>
      <c r="L36" s="19" t="s">
        <v>562</v>
      </c>
      <c r="M36" s="477">
        <v>0</v>
      </c>
      <c r="N36" s="18"/>
      <c r="O36" s="18"/>
      <c r="P36" s="18"/>
      <c r="Q36" s="18"/>
      <c r="R36" s="18"/>
      <c r="S36" s="18"/>
    </row>
    <row r="37" spans="2:19" ht="45">
      <c r="B37" s="214" t="s">
        <v>184</v>
      </c>
      <c r="C37" s="215" t="s">
        <v>565</v>
      </c>
      <c r="D37" s="46" t="s">
        <v>549</v>
      </c>
      <c r="E37" s="258">
        <v>20000000</v>
      </c>
      <c r="F37" s="18" t="s">
        <v>28</v>
      </c>
      <c r="G37" s="404">
        <v>42451</v>
      </c>
      <c r="H37" s="256">
        <v>42479</v>
      </c>
      <c r="I37" s="259">
        <v>42570</v>
      </c>
      <c r="J37" s="312" t="s">
        <v>513</v>
      </c>
      <c r="K37" s="314">
        <v>0</v>
      </c>
      <c r="L37" s="19" t="s">
        <v>562</v>
      </c>
      <c r="M37" s="477">
        <v>0</v>
      </c>
      <c r="N37" s="18"/>
      <c r="O37" s="18"/>
      <c r="P37" s="18"/>
      <c r="Q37" s="18"/>
      <c r="R37" s="18"/>
      <c r="S37" s="18"/>
    </row>
    <row r="38" spans="2:19" ht="85.5" customHeight="1">
      <c r="B38" s="214" t="s">
        <v>184</v>
      </c>
      <c r="C38" s="215" t="s">
        <v>566</v>
      </c>
      <c r="D38" s="46" t="s">
        <v>549</v>
      </c>
      <c r="E38" s="258">
        <v>20000000</v>
      </c>
      <c r="F38" s="18" t="s">
        <v>28</v>
      </c>
      <c r="G38" s="404">
        <v>42451</v>
      </c>
      <c r="H38" s="256">
        <v>42485</v>
      </c>
      <c r="I38" s="259">
        <v>42576</v>
      </c>
      <c r="J38" s="312" t="s">
        <v>513</v>
      </c>
      <c r="K38" s="314">
        <v>0</v>
      </c>
      <c r="L38" s="19" t="s">
        <v>562</v>
      </c>
      <c r="M38" s="477">
        <v>0</v>
      </c>
      <c r="N38" s="18"/>
      <c r="O38" s="18"/>
      <c r="P38" s="18"/>
      <c r="Q38" s="18"/>
      <c r="R38" s="18"/>
      <c r="S38" s="18"/>
    </row>
    <row r="39" spans="2:19" ht="72.75" customHeight="1">
      <c r="B39" s="214" t="s">
        <v>184</v>
      </c>
      <c r="C39" s="215" t="s">
        <v>567</v>
      </c>
      <c r="D39" s="46" t="s">
        <v>549</v>
      </c>
      <c r="E39" s="258">
        <v>45000000</v>
      </c>
      <c r="F39" s="18" t="s">
        <v>28</v>
      </c>
      <c r="G39" s="404">
        <v>42451</v>
      </c>
      <c r="H39" s="256">
        <v>42480</v>
      </c>
      <c r="I39" s="259">
        <v>42571</v>
      </c>
      <c r="J39" s="312" t="s">
        <v>513</v>
      </c>
      <c r="K39" s="314">
        <v>0</v>
      </c>
      <c r="L39" s="19" t="s">
        <v>562</v>
      </c>
      <c r="M39" s="477">
        <v>0</v>
      </c>
      <c r="N39" s="18"/>
      <c r="O39" s="18"/>
      <c r="P39" s="18"/>
      <c r="Q39" s="18"/>
      <c r="R39" s="18"/>
      <c r="S39" s="18"/>
    </row>
    <row r="40" spans="2:19" ht="45" customHeight="1">
      <c r="B40" s="214" t="s">
        <v>184</v>
      </c>
      <c r="C40" s="215" t="s">
        <v>568</v>
      </c>
      <c r="D40" s="46" t="s">
        <v>536</v>
      </c>
      <c r="E40" s="258">
        <v>7000000</v>
      </c>
      <c r="F40" s="18" t="s">
        <v>28</v>
      </c>
      <c r="G40" s="404">
        <v>42451</v>
      </c>
      <c r="H40" s="260">
        <v>42478</v>
      </c>
      <c r="I40" s="259">
        <v>42539</v>
      </c>
      <c r="J40" s="312" t="s">
        <v>513</v>
      </c>
      <c r="K40" s="314">
        <v>0</v>
      </c>
      <c r="L40" s="19" t="s">
        <v>562</v>
      </c>
      <c r="M40" s="477">
        <v>0</v>
      </c>
      <c r="N40" s="18"/>
      <c r="O40" s="18"/>
      <c r="P40" s="18"/>
      <c r="Q40" s="18"/>
      <c r="R40" s="18"/>
      <c r="S40" s="18"/>
    </row>
    <row r="41" spans="2:19" ht="45">
      <c r="B41" s="214" t="s">
        <v>184</v>
      </c>
      <c r="C41" s="215" t="s">
        <v>569</v>
      </c>
      <c r="D41" s="46" t="s">
        <v>570</v>
      </c>
      <c r="E41" s="258">
        <v>3000000</v>
      </c>
      <c r="F41" s="18" t="s">
        <v>28</v>
      </c>
      <c r="G41" s="404">
        <v>42451</v>
      </c>
      <c r="H41" s="260">
        <v>42478</v>
      </c>
      <c r="I41" s="259">
        <v>42539</v>
      </c>
      <c r="J41" s="312" t="s">
        <v>513</v>
      </c>
      <c r="K41" s="314">
        <v>0</v>
      </c>
      <c r="L41" s="19" t="s">
        <v>562</v>
      </c>
      <c r="M41" s="477">
        <v>0</v>
      </c>
      <c r="N41" s="18"/>
      <c r="O41" s="18"/>
      <c r="P41" s="18"/>
      <c r="Q41" s="18"/>
      <c r="R41" s="18"/>
      <c r="S41" s="18"/>
    </row>
    <row r="42" spans="2:19" ht="45">
      <c r="B42" s="214" t="s">
        <v>184</v>
      </c>
      <c r="C42" s="215" t="s">
        <v>571</v>
      </c>
      <c r="D42" s="46" t="s">
        <v>536</v>
      </c>
      <c r="E42" s="258">
        <v>32000000</v>
      </c>
      <c r="F42" s="18" t="s">
        <v>28</v>
      </c>
      <c r="G42" s="404">
        <v>42451</v>
      </c>
      <c r="H42" s="256">
        <v>42482</v>
      </c>
      <c r="I42" s="259">
        <v>42543</v>
      </c>
      <c r="J42" s="312" t="s">
        <v>513</v>
      </c>
      <c r="K42" s="314">
        <v>0</v>
      </c>
      <c r="L42" s="19" t="s">
        <v>562</v>
      </c>
      <c r="M42" s="477">
        <v>0</v>
      </c>
      <c r="N42" s="18"/>
      <c r="O42" s="18"/>
      <c r="P42" s="18"/>
      <c r="Q42" s="18"/>
      <c r="R42" s="18"/>
      <c r="S42" s="18"/>
    </row>
    <row r="43" spans="2:19" ht="60" customHeight="1">
      <c r="B43" s="214" t="s">
        <v>184</v>
      </c>
      <c r="C43" s="215" t="s">
        <v>572</v>
      </c>
      <c r="D43" s="46" t="s">
        <v>549</v>
      </c>
      <c r="E43" s="258">
        <v>40000000</v>
      </c>
      <c r="F43" s="18" t="s">
        <v>28</v>
      </c>
      <c r="G43" s="404">
        <v>42451</v>
      </c>
      <c r="H43" s="256">
        <v>42471</v>
      </c>
      <c r="I43" s="259">
        <v>42624</v>
      </c>
      <c r="J43" s="312" t="s">
        <v>513</v>
      </c>
      <c r="K43" s="314">
        <v>0</v>
      </c>
      <c r="L43" s="19" t="s">
        <v>562</v>
      </c>
      <c r="M43" s="477">
        <v>0</v>
      </c>
      <c r="N43" s="18"/>
      <c r="O43" s="18"/>
      <c r="P43" s="18"/>
      <c r="Q43" s="18"/>
      <c r="R43" s="18"/>
      <c r="S43" s="18"/>
    </row>
    <row r="44" spans="2:19" ht="45">
      <c r="B44" s="214" t="s">
        <v>184</v>
      </c>
      <c r="C44" s="215" t="s">
        <v>573</v>
      </c>
      <c r="D44" s="46" t="s">
        <v>532</v>
      </c>
      <c r="E44" s="258">
        <v>18000000</v>
      </c>
      <c r="F44" s="18" t="s">
        <v>28</v>
      </c>
      <c r="G44" s="404">
        <v>42451</v>
      </c>
      <c r="H44" s="256">
        <v>42485</v>
      </c>
      <c r="I44" s="259">
        <v>42607</v>
      </c>
      <c r="J44" s="312" t="s">
        <v>513</v>
      </c>
      <c r="K44" s="314">
        <v>0</v>
      </c>
      <c r="L44" s="19" t="s">
        <v>562</v>
      </c>
      <c r="M44" s="477">
        <v>0</v>
      </c>
      <c r="N44" s="18"/>
      <c r="O44" s="18"/>
      <c r="P44" s="18"/>
      <c r="Q44" s="18"/>
      <c r="R44" s="18"/>
      <c r="S44" s="18"/>
    </row>
    <row r="45" spans="2:19" ht="75" customHeight="1">
      <c r="B45" s="214" t="s">
        <v>184</v>
      </c>
      <c r="C45" s="215" t="s">
        <v>574</v>
      </c>
      <c r="D45" s="46" t="s">
        <v>549</v>
      </c>
      <c r="E45" s="258">
        <v>62000000</v>
      </c>
      <c r="F45" s="18" t="s">
        <v>28</v>
      </c>
      <c r="G45" s="404">
        <v>42451</v>
      </c>
      <c r="H45" s="256">
        <v>42485</v>
      </c>
      <c r="I45" s="259">
        <v>42607</v>
      </c>
      <c r="J45" s="312" t="s">
        <v>513</v>
      </c>
      <c r="K45" s="314">
        <v>0</v>
      </c>
      <c r="L45" s="19" t="s">
        <v>562</v>
      </c>
      <c r="M45" s="477">
        <v>0</v>
      </c>
      <c r="N45" s="18"/>
      <c r="O45" s="18"/>
      <c r="P45" s="18"/>
      <c r="Q45" s="18"/>
      <c r="R45" s="18"/>
      <c r="S45" s="18"/>
    </row>
    <row r="46" spans="2:19" ht="62.25" customHeight="1">
      <c r="B46" s="214" t="s">
        <v>184</v>
      </c>
      <c r="C46" s="215" t="s">
        <v>575</v>
      </c>
      <c r="D46" s="46" t="s">
        <v>549</v>
      </c>
      <c r="E46" s="258">
        <v>25000000</v>
      </c>
      <c r="F46" s="18" t="s">
        <v>28</v>
      </c>
      <c r="G46" s="404">
        <v>42451</v>
      </c>
      <c r="H46" s="256">
        <v>42479</v>
      </c>
      <c r="I46" s="259">
        <v>42570</v>
      </c>
      <c r="J46" s="312" t="s">
        <v>513</v>
      </c>
      <c r="K46" s="314">
        <v>0</v>
      </c>
      <c r="L46" s="19" t="s">
        <v>562</v>
      </c>
      <c r="M46" s="477">
        <v>0</v>
      </c>
      <c r="N46" s="18"/>
      <c r="O46" s="18"/>
      <c r="P46" s="18"/>
      <c r="Q46" s="18"/>
      <c r="R46" s="18"/>
      <c r="S46" s="18"/>
    </row>
    <row r="47" spans="2:19" ht="80.25" customHeight="1">
      <c r="B47" s="214" t="s">
        <v>184</v>
      </c>
      <c r="C47" s="215" t="s">
        <v>576</v>
      </c>
      <c r="D47" s="46" t="s">
        <v>549</v>
      </c>
      <c r="E47" s="258">
        <v>1200000</v>
      </c>
      <c r="F47" s="18" t="s">
        <v>28</v>
      </c>
      <c r="G47" s="404">
        <v>42451</v>
      </c>
      <c r="H47" s="256">
        <v>42479</v>
      </c>
      <c r="I47" s="259">
        <v>42509</v>
      </c>
      <c r="J47" s="312" t="s">
        <v>513</v>
      </c>
      <c r="K47" s="314">
        <v>0</v>
      </c>
      <c r="L47" s="19" t="s">
        <v>562</v>
      </c>
      <c r="M47" s="477">
        <v>0</v>
      </c>
      <c r="N47" s="18"/>
      <c r="O47" s="18"/>
      <c r="P47" s="18"/>
      <c r="Q47" s="18"/>
      <c r="R47" s="18"/>
      <c r="S47" s="18"/>
    </row>
    <row r="48" spans="2:19" ht="45">
      <c r="B48" s="214" t="s">
        <v>204</v>
      </c>
      <c r="C48" s="215" t="s">
        <v>577</v>
      </c>
      <c r="D48" s="46" t="s">
        <v>578</v>
      </c>
      <c r="E48" s="258">
        <v>65000000</v>
      </c>
      <c r="F48" s="18" t="s">
        <v>28</v>
      </c>
      <c r="G48" s="256">
        <v>42461</v>
      </c>
      <c r="H48" s="256">
        <v>42485</v>
      </c>
      <c r="I48" s="259">
        <v>42607</v>
      </c>
      <c r="J48" s="312" t="s">
        <v>435</v>
      </c>
      <c r="K48" s="18">
        <v>0</v>
      </c>
      <c r="L48" s="19" t="s">
        <v>562</v>
      </c>
      <c r="M48" s="186" t="s">
        <v>435</v>
      </c>
      <c r="N48" s="18"/>
      <c r="O48" s="18"/>
      <c r="P48" s="18"/>
      <c r="Q48" s="18"/>
      <c r="R48" s="18"/>
      <c r="S48" s="18"/>
    </row>
    <row r="49" spans="2:19" ht="81" customHeight="1">
      <c r="B49" s="214" t="s">
        <v>204</v>
      </c>
      <c r="C49" s="215" t="s">
        <v>579</v>
      </c>
      <c r="D49" s="46" t="s">
        <v>549</v>
      </c>
      <c r="E49" s="258">
        <v>35000000</v>
      </c>
      <c r="F49" s="18" t="s">
        <v>28</v>
      </c>
      <c r="G49" s="256">
        <v>42461</v>
      </c>
      <c r="H49" s="256">
        <v>42481</v>
      </c>
      <c r="I49" s="259">
        <v>42603</v>
      </c>
      <c r="J49" s="312" t="s">
        <v>435</v>
      </c>
      <c r="K49" s="18">
        <v>0</v>
      </c>
      <c r="L49" s="19" t="s">
        <v>562</v>
      </c>
      <c r="M49" s="186" t="s">
        <v>435</v>
      </c>
      <c r="N49" s="18"/>
      <c r="O49" s="18"/>
      <c r="P49" s="18"/>
      <c r="Q49" s="18"/>
      <c r="R49" s="18"/>
      <c r="S49" s="18"/>
    </row>
    <row r="50" spans="2:19" ht="62.25" customHeight="1">
      <c r="B50" s="214" t="s">
        <v>204</v>
      </c>
      <c r="C50" s="215" t="s">
        <v>580</v>
      </c>
      <c r="D50" s="46" t="s">
        <v>581</v>
      </c>
      <c r="E50" s="258">
        <v>40000000</v>
      </c>
      <c r="F50" s="18" t="s">
        <v>28</v>
      </c>
      <c r="G50" s="256">
        <v>42461</v>
      </c>
      <c r="H50" s="256">
        <v>42480</v>
      </c>
      <c r="I50" s="256">
        <v>42541</v>
      </c>
      <c r="J50" s="312" t="s">
        <v>435</v>
      </c>
      <c r="K50" s="18">
        <v>0</v>
      </c>
      <c r="L50" s="19" t="s">
        <v>562</v>
      </c>
      <c r="M50" s="186" t="s">
        <v>435</v>
      </c>
      <c r="N50" s="18"/>
      <c r="O50" s="18"/>
      <c r="P50" s="18"/>
      <c r="Q50" s="18"/>
      <c r="R50" s="18"/>
      <c r="S50" s="18"/>
    </row>
    <row r="51" spans="2:19" ht="45">
      <c r="B51" s="214" t="s">
        <v>204</v>
      </c>
      <c r="C51" s="215" t="s">
        <v>582</v>
      </c>
      <c r="D51" s="46" t="s">
        <v>583</v>
      </c>
      <c r="E51" s="258">
        <v>75000000</v>
      </c>
      <c r="F51" s="18" t="s">
        <v>28</v>
      </c>
      <c r="G51" s="256">
        <v>42461</v>
      </c>
      <c r="H51" s="256">
        <v>42480</v>
      </c>
      <c r="I51" s="256">
        <v>42571</v>
      </c>
      <c r="J51" s="312" t="s">
        <v>435</v>
      </c>
      <c r="K51" s="18">
        <v>0</v>
      </c>
      <c r="L51" s="19" t="s">
        <v>562</v>
      </c>
      <c r="M51" s="186" t="s">
        <v>435</v>
      </c>
      <c r="N51" s="18"/>
      <c r="O51" s="18"/>
      <c r="P51" s="18"/>
      <c r="Q51" s="18"/>
      <c r="R51" s="18"/>
      <c r="S51" s="18"/>
    </row>
    <row r="52" spans="2:19" ht="45">
      <c r="B52" s="214" t="s">
        <v>204</v>
      </c>
      <c r="C52" s="215" t="s">
        <v>584</v>
      </c>
      <c r="D52" s="46" t="s">
        <v>549</v>
      </c>
      <c r="E52" s="258">
        <v>50000000</v>
      </c>
      <c r="F52" s="18" t="s">
        <v>28</v>
      </c>
      <c r="G52" s="256">
        <v>42461</v>
      </c>
      <c r="H52" s="256">
        <v>42487</v>
      </c>
      <c r="I52" s="256">
        <v>42609</v>
      </c>
      <c r="J52" s="312" t="s">
        <v>435</v>
      </c>
      <c r="K52" s="18">
        <v>0</v>
      </c>
      <c r="L52" s="19" t="s">
        <v>562</v>
      </c>
      <c r="M52" s="186" t="s">
        <v>435</v>
      </c>
      <c r="N52" s="18"/>
      <c r="O52" s="18"/>
      <c r="P52" s="18"/>
      <c r="Q52" s="18"/>
      <c r="R52" s="18"/>
      <c r="S52" s="18"/>
    </row>
    <row r="53" spans="2:19" ht="45">
      <c r="B53" s="214" t="s">
        <v>204</v>
      </c>
      <c r="C53" s="215" t="s">
        <v>585</v>
      </c>
      <c r="D53" s="46" t="s">
        <v>549</v>
      </c>
      <c r="E53" s="258">
        <v>52200000</v>
      </c>
      <c r="F53" s="18" t="s">
        <v>28</v>
      </c>
      <c r="G53" s="256">
        <v>42461</v>
      </c>
      <c r="H53" s="256">
        <v>42480</v>
      </c>
      <c r="I53" s="256">
        <v>42541</v>
      </c>
      <c r="J53" s="312" t="s">
        <v>435</v>
      </c>
      <c r="K53" s="18">
        <v>0</v>
      </c>
      <c r="L53" s="19" t="s">
        <v>562</v>
      </c>
      <c r="M53" s="186" t="s">
        <v>435</v>
      </c>
      <c r="N53" s="18"/>
      <c r="O53" s="18"/>
      <c r="P53" s="18"/>
      <c r="Q53" s="18"/>
      <c r="R53" s="18"/>
      <c r="S53" s="18"/>
    </row>
    <row r="54" spans="2:19" ht="45">
      <c r="B54" s="214" t="s">
        <v>204</v>
      </c>
      <c r="C54" s="215" t="s">
        <v>586</v>
      </c>
      <c r="D54" s="46" t="s">
        <v>522</v>
      </c>
      <c r="E54" s="258">
        <v>65000000</v>
      </c>
      <c r="F54" s="18" t="s">
        <v>28</v>
      </c>
      <c r="G54" s="256">
        <v>42461</v>
      </c>
      <c r="H54" s="256">
        <v>42480</v>
      </c>
      <c r="I54" s="256">
        <v>42541</v>
      </c>
      <c r="J54" s="312" t="s">
        <v>435</v>
      </c>
      <c r="K54" s="18">
        <v>0</v>
      </c>
      <c r="L54" s="19" t="s">
        <v>562</v>
      </c>
      <c r="M54" s="186" t="s">
        <v>435</v>
      </c>
      <c r="N54" s="18"/>
      <c r="O54" s="18"/>
      <c r="P54" s="18"/>
      <c r="Q54" s="18"/>
      <c r="R54" s="18"/>
      <c r="S54" s="18"/>
    </row>
    <row r="55" spans="2:19" ht="67.5" customHeight="1">
      <c r="B55" s="214" t="s">
        <v>204</v>
      </c>
      <c r="C55" s="215" t="s">
        <v>587</v>
      </c>
      <c r="D55" s="46" t="s">
        <v>536</v>
      </c>
      <c r="E55" s="258">
        <v>50000000</v>
      </c>
      <c r="F55" s="18" t="s">
        <v>28</v>
      </c>
      <c r="G55" s="256">
        <v>42461</v>
      </c>
      <c r="H55" s="256">
        <v>42479</v>
      </c>
      <c r="I55" s="256">
        <v>42601</v>
      </c>
      <c r="J55" s="312" t="s">
        <v>435</v>
      </c>
      <c r="K55" s="18">
        <v>0</v>
      </c>
      <c r="L55" s="19" t="s">
        <v>562</v>
      </c>
      <c r="M55" s="186" t="s">
        <v>435</v>
      </c>
      <c r="N55" s="18"/>
      <c r="O55" s="18"/>
      <c r="P55" s="18"/>
      <c r="Q55" s="18"/>
      <c r="R55" s="18"/>
      <c r="S55" s="18"/>
    </row>
    <row r="56" spans="2:19" ht="61.5" customHeight="1">
      <c r="B56" s="214" t="s">
        <v>204</v>
      </c>
      <c r="C56" s="215" t="s">
        <v>588</v>
      </c>
      <c r="D56" s="46" t="s">
        <v>522</v>
      </c>
      <c r="E56" s="258">
        <v>60800000</v>
      </c>
      <c r="F56" s="18" t="s">
        <v>28</v>
      </c>
      <c r="G56" s="256">
        <v>42461</v>
      </c>
      <c r="H56" s="256">
        <v>42476</v>
      </c>
      <c r="I56" s="256">
        <v>42567</v>
      </c>
      <c r="J56" s="312" t="s">
        <v>435</v>
      </c>
      <c r="K56" s="18">
        <v>0</v>
      </c>
      <c r="L56" s="19" t="s">
        <v>562</v>
      </c>
      <c r="M56" s="186" t="s">
        <v>435</v>
      </c>
      <c r="N56" s="18"/>
      <c r="O56" s="18"/>
      <c r="P56" s="18"/>
      <c r="Q56" s="18"/>
      <c r="R56" s="18"/>
      <c r="S56" s="18"/>
    </row>
    <row r="57" spans="2:19" ht="61.5" customHeight="1">
      <c r="B57" s="214" t="s">
        <v>204</v>
      </c>
      <c r="C57" s="215" t="s">
        <v>589</v>
      </c>
      <c r="D57" s="46" t="s">
        <v>522</v>
      </c>
      <c r="E57" s="258">
        <v>34000000</v>
      </c>
      <c r="F57" s="18" t="s">
        <v>28</v>
      </c>
      <c r="G57" s="256">
        <v>42461</v>
      </c>
      <c r="H57" s="256">
        <v>42476</v>
      </c>
      <c r="I57" s="256">
        <v>42735</v>
      </c>
      <c r="J57" s="312" t="s">
        <v>435</v>
      </c>
      <c r="K57" s="18">
        <v>0</v>
      </c>
      <c r="L57" s="19" t="s">
        <v>562</v>
      </c>
      <c r="M57" s="186" t="s">
        <v>435</v>
      </c>
      <c r="N57" s="18"/>
      <c r="O57" s="18"/>
      <c r="P57" s="18"/>
      <c r="Q57" s="18"/>
      <c r="R57" s="18"/>
      <c r="S57" s="18"/>
    </row>
    <row r="58" spans="2:19" ht="76.5" customHeight="1">
      <c r="B58" s="214" t="s">
        <v>204</v>
      </c>
      <c r="C58" s="215" t="s">
        <v>590</v>
      </c>
      <c r="D58" s="46" t="s">
        <v>532</v>
      </c>
      <c r="E58" s="258">
        <v>12000000</v>
      </c>
      <c r="F58" s="18" t="s">
        <v>28</v>
      </c>
      <c r="G58" s="256">
        <v>42461</v>
      </c>
      <c r="H58" s="256">
        <v>42471</v>
      </c>
      <c r="I58" s="256">
        <v>42735</v>
      </c>
      <c r="J58" s="312" t="s">
        <v>435</v>
      </c>
      <c r="K58" s="18">
        <v>0</v>
      </c>
      <c r="L58" s="19" t="s">
        <v>562</v>
      </c>
      <c r="M58" s="186" t="s">
        <v>435</v>
      </c>
      <c r="N58" s="18"/>
      <c r="O58" s="18"/>
      <c r="P58" s="18"/>
      <c r="Q58" s="18"/>
      <c r="R58" s="18"/>
      <c r="S58" s="18"/>
    </row>
    <row r="59" spans="2:19" ht="62.25" customHeight="1">
      <c r="B59" s="214" t="s">
        <v>204</v>
      </c>
      <c r="C59" s="215" t="s">
        <v>591</v>
      </c>
      <c r="D59" s="46" t="s">
        <v>536</v>
      </c>
      <c r="E59" s="258">
        <v>8000000</v>
      </c>
      <c r="F59" s="18" t="s">
        <v>28</v>
      </c>
      <c r="G59" s="256">
        <v>42461</v>
      </c>
      <c r="H59" s="256">
        <v>42471</v>
      </c>
      <c r="I59" s="256">
        <v>42735</v>
      </c>
      <c r="J59" s="312" t="s">
        <v>435</v>
      </c>
      <c r="K59" s="18">
        <v>0</v>
      </c>
      <c r="L59" s="19" t="s">
        <v>562</v>
      </c>
      <c r="M59" s="186" t="s">
        <v>435</v>
      </c>
      <c r="N59" s="18"/>
      <c r="O59" s="18"/>
      <c r="P59" s="18"/>
      <c r="Q59" s="18"/>
      <c r="R59" s="18"/>
      <c r="S59" s="18"/>
    </row>
    <row r="60" spans="2:19" ht="63.75" customHeight="1">
      <c r="B60" s="214" t="s">
        <v>204</v>
      </c>
      <c r="C60" s="215" t="s">
        <v>592</v>
      </c>
      <c r="D60" s="46" t="s">
        <v>534</v>
      </c>
      <c r="E60" s="258">
        <v>5000000</v>
      </c>
      <c r="F60" s="18" t="s">
        <v>28</v>
      </c>
      <c r="G60" s="256">
        <v>42461</v>
      </c>
      <c r="H60" s="256">
        <v>42471</v>
      </c>
      <c r="I60" s="256">
        <v>42735</v>
      </c>
      <c r="J60" s="312" t="s">
        <v>435</v>
      </c>
      <c r="K60" s="18">
        <v>0</v>
      </c>
      <c r="L60" s="19" t="s">
        <v>562</v>
      </c>
      <c r="M60" s="186" t="s">
        <v>435</v>
      </c>
      <c r="N60" s="18"/>
      <c r="O60" s="18"/>
      <c r="P60" s="18"/>
      <c r="Q60" s="18"/>
      <c r="R60" s="18"/>
      <c r="S60" s="18"/>
    </row>
    <row r="61" spans="2:19" ht="45">
      <c r="B61" s="214" t="s">
        <v>204</v>
      </c>
      <c r="C61" s="215" t="s">
        <v>593</v>
      </c>
      <c r="D61" s="46" t="s">
        <v>529</v>
      </c>
      <c r="E61" s="258">
        <v>3000000</v>
      </c>
      <c r="F61" s="18" t="s">
        <v>28</v>
      </c>
      <c r="G61" s="256">
        <v>42461</v>
      </c>
      <c r="H61" s="256">
        <v>42471</v>
      </c>
      <c r="I61" s="256">
        <v>42735</v>
      </c>
      <c r="J61" s="312" t="s">
        <v>435</v>
      </c>
      <c r="K61" s="18">
        <v>0</v>
      </c>
      <c r="L61" s="19" t="s">
        <v>562</v>
      </c>
      <c r="M61" s="186" t="s">
        <v>435</v>
      </c>
      <c r="N61" s="18"/>
      <c r="O61" s="18"/>
      <c r="P61" s="18"/>
      <c r="Q61" s="18"/>
      <c r="R61" s="18"/>
      <c r="S61" s="18"/>
    </row>
    <row r="62" spans="2:19" ht="45">
      <c r="B62" s="214" t="s">
        <v>204</v>
      </c>
      <c r="C62" s="215" t="s">
        <v>594</v>
      </c>
      <c r="D62" s="46" t="s">
        <v>595</v>
      </c>
      <c r="E62" s="258">
        <v>3000000</v>
      </c>
      <c r="F62" s="18" t="s">
        <v>28</v>
      </c>
      <c r="G62" s="256">
        <v>42461</v>
      </c>
      <c r="H62" s="256">
        <v>42471</v>
      </c>
      <c r="I62" s="256">
        <v>42735</v>
      </c>
      <c r="J62" s="312" t="s">
        <v>435</v>
      </c>
      <c r="K62" s="18">
        <v>0</v>
      </c>
      <c r="L62" s="19" t="s">
        <v>562</v>
      </c>
      <c r="M62" s="186" t="s">
        <v>435</v>
      </c>
      <c r="N62" s="18"/>
      <c r="O62" s="18"/>
      <c r="P62" s="18"/>
      <c r="Q62" s="18"/>
      <c r="R62" s="18"/>
      <c r="S62" s="18"/>
    </row>
    <row r="63" spans="2:19" ht="61.5" customHeight="1">
      <c r="B63" s="214" t="s">
        <v>204</v>
      </c>
      <c r="C63" s="215" t="s">
        <v>596</v>
      </c>
      <c r="D63" s="46" t="s">
        <v>529</v>
      </c>
      <c r="E63" s="258">
        <v>3000000</v>
      </c>
      <c r="F63" s="18" t="s">
        <v>28</v>
      </c>
      <c r="G63" s="256">
        <v>42461</v>
      </c>
      <c r="H63" s="256">
        <v>42468</v>
      </c>
      <c r="I63" s="256">
        <v>42735</v>
      </c>
      <c r="J63" s="312" t="s">
        <v>435</v>
      </c>
      <c r="K63" s="18">
        <v>0</v>
      </c>
      <c r="L63" s="19" t="s">
        <v>562</v>
      </c>
      <c r="M63" s="186" t="s">
        <v>435</v>
      </c>
      <c r="N63" s="18"/>
      <c r="O63" s="18"/>
      <c r="P63" s="18"/>
      <c r="Q63" s="18"/>
      <c r="R63" s="18"/>
      <c r="S63" s="18"/>
    </row>
    <row r="64" spans="2:19" ht="62.25" customHeight="1">
      <c r="B64" s="214" t="s">
        <v>204</v>
      </c>
      <c r="C64" s="215" t="s">
        <v>597</v>
      </c>
      <c r="D64" s="46" t="s">
        <v>583</v>
      </c>
      <c r="E64" s="258">
        <v>9500000</v>
      </c>
      <c r="F64" s="18" t="s">
        <v>28</v>
      </c>
      <c r="G64" s="256">
        <v>42461</v>
      </c>
      <c r="H64" s="256">
        <v>42468</v>
      </c>
      <c r="I64" s="256">
        <v>42735</v>
      </c>
      <c r="J64" s="312" t="s">
        <v>435</v>
      </c>
      <c r="K64" s="18">
        <v>0</v>
      </c>
      <c r="L64" s="19" t="s">
        <v>562</v>
      </c>
      <c r="M64" s="186" t="s">
        <v>435</v>
      </c>
      <c r="N64" s="18"/>
      <c r="O64" s="18"/>
      <c r="P64" s="18"/>
      <c r="Q64" s="18"/>
      <c r="R64" s="18"/>
      <c r="S64" s="18"/>
    </row>
    <row r="65" spans="2:19" ht="76.5" customHeight="1">
      <c r="B65" s="214" t="s">
        <v>204</v>
      </c>
      <c r="C65" s="215" t="s">
        <v>598</v>
      </c>
      <c r="D65" s="46" t="s">
        <v>522</v>
      </c>
      <c r="E65" s="258">
        <v>10000000</v>
      </c>
      <c r="F65" s="18" t="s">
        <v>28</v>
      </c>
      <c r="G65" s="256">
        <v>42461</v>
      </c>
      <c r="H65" s="256">
        <v>42468</v>
      </c>
      <c r="I65" s="256">
        <v>42735</v>
      </c>
      <c r="J65" s="312" t="s">
        <v>435</v>
      </c>
      <c r="K65" s="18">
        <v>0</v>
      </c>
      <c r="L65" s="19" t="s">
        <v>562</v>
      </c>
      <c r="M65" s="186" t="s">
        <v>435</v>
      </c>
      <c r="N65" s="18"/>
      <c r="O65" s="18"/>
      <c r="P65" s="18"/>
      <c r="Q65" s="18"/>
      <c r="R65" s="18"/>
      <c r="S65" s="18"/>
    </row>
    <row r="66" spans="2:19" ht="60" customHeight="1">
      <c r="B66" s="214" t="s">
        <v>204</v>
      </c>
      <c r="C66" s="215" t="s">
        <v>599</v>
      </c>
      <c r="D66" s="46" t="s">
        <v>532</v>
      </c>
      <c r="E66" s="258">
        <v>12000000</v>
      </c>
      <c r="F66" s="18" t="s">
        <v>28</v>
      </c>
      <c r="G66" s="256">
        <v>42461</v>
      </c>
      <c r="H66" s="256">
        <v>42468</v>
      </c>
      <c r="I66" s="256">
        <v>42735</v>
      </c>
      <c r="J66" s="312" t="s">
        <v>435</v>
      </c>
      <c r="K66" s="18">
        <v>0</v>
      </c>
      <c r="L66" s="19" t="s">
        <v>562</v>
      </c>
      <c r="M66" s="186" t="s">
        <v>435</v>
      </c>
      <c r="N66" s="18"/>
      <c r="O66" s="18"/>
      <c r="P66" s="18"/>
      <c r="Q66" s="18"/>
      <c r="R66" s="18"/>
      <c r="S66" s="18"/>
    </row>
    <row r="67" spans="2:19" ht="60" customHeight="1">
      <c r="B67" s="214" t="s">
        <v>204</v>
      </c>
      <c r="C67" s="215" t="s">
        <v>600</v>
      </c>
      <c r="D67" s="46" t="s">
        <v>578</v>
      </c>
      <c r="E67" s="258">
        <v>3500000</v>
      </c>
      <c r="F67" s="18" t="s">
        <v>28</v>
      </c>
      <c r="G67" s="256">
        <v>42461</v>
      </c>
      <c r="H67" s="256">
        <v>42471</v>
      </c>
      <c r="I67" s="256">
        <v>42735</v>
      </c>
      <c r="J67" s="312" t="s">
        <v>435</v>
      </c>
      <c r="K67" s="18">
        <v>0</v>
      </c>
      <c r="L67" s="19" t="s">
        <v>562</v>
      </c>
      <c r="M67" s="186" t="s">
        <v>435</v>
      </c>
      <c r="N67" s="18"/>
      <c r="O67" s="18"/>
      <c r="P67" s="18"/>
      <c r="Q67" s="18"/>
      <c r="R67" s="18"/>
      <c r="S67" s="18"/>
    </row>
    <row r="68" spans="2:19" ht="58.5" customHeight="1">
      <c r="B68" s="214" t="s">
        <v>204</v>
      </c>
      <c r="C68" s="215" t="s">
        <v>601</v>
      </c>
      <c r="D68" s="46" t="s">
        <v>602</v>
      </c>
      <c r="E68" s="258">
        <v>4000000</v>
      </c>
      <c r="F68" s="18" t="s">
        <v>28</v>
      </c>
      <c r="G68" s="256">
        <v>42461</v>
      </c>
      <c r="H68" s="256">
        <v>42471</v>
      </c>
      <c r="I68" s="256">
        <v>42735</v>
      </c>
      <c r="J68" s="312" t="s">
        <v>435</v>
      </c>
      <c r="K68" s="18">
        <v>0</v>
      </c>
      <c r="L68" s="19" t="s">
        <v>562</v>
      </c>
      <c r="M68" s="186" t="s">
        <v>435</v>
      </c>
      <c r="N68" s="18"/>
      <c r="O68" s="18"/>
      <c r="P68" s="18"/>
      <c r="Q68" s="18"/>
      <c r="R68" s="18"/>
      <c r="S68" s="18"/>
    </row>
    <row r="69" spans="2:19" ht="81" customHeight="1">
      <c r="B69" s="214" t="s">
        <v>204</v>
      </c>
      <c r="C69" s="215" t="s">
        <v>603</v>
      </c>
      <c r="D69" s="46" t="s">
        <v>536</v>
      </c>
      <c r="E69" s="258">
        <v>16000000</v>
      </c>
      <c r="F69" s="18" t="s">
        <v>28</v>
      </c>
      <c r="G69" s="256">
        <v>42461</v>
      </c>
      <c r="H69" s="256">
        <v>42468</v>
      </c>
      <c r="I69" s="256">
        <v>42735</v>
      </c>
      <c r="J69" s="312" t="s">
        <v>435</v>
      </c>
      <c r="K69" s="18">
        <v>0</v>
      </c>
      <c r="L69" s="19" t="s">
        <v>562</v>
      </c>
      <c r="M69" s="186" t="s">
        <v>435</v>
      </c>
      <c r="N69" s="18"/>
      <c r="O69" s="18"/>
      <c r="P69" s="18"/>
      <c r="Q69" s="18"/>
      <c r="R69" s="18"/>
      <c r="S69" s="18"/>
    </row>
    <row r="70" spans="2:19" ht="77.25" customHeight="1">
      <c r="B70" s="214" t="s">
        <v>204</v>
      </c>
      <c r="C70" s="215" t="s">
        <v>604</v>
      </c>
      <c r="D70" s="46" t="s">
        <v>595</v>
      </c>
      <c r="E70" s="258">
        <v>8000000</v>
      </c>
      <c r="F70" s="18" t="s">
        <v>28</v>
      </c>
      <c r="G70" s="256">
        <v>42461</v>
      </c>
      <c r="H70" s="256">
        <v>42471</v>
      </c>
      <c r="I70" s="256">
        <v>42735</v>
      </c>
      <c r="J70" s="312" t="s">
        <v>435</v>
      </c>
      <c r="K70" s="18">
        <v>0</v>
      </c>
      <c r="L70" s="19" t="s">
        <v>562</v>
      </c>
      <c r="M70" s="186" t="s">
        <v>435</v>
      </c>
      <c r="N70" s="18"/>
      <c r="O70" s="18"/>
      <c r="P70" s="18"/>
      <c r="Q70" s="18"/>
      <c r="R70" s="18"/>
      <c r="S70" s="18"/>
    </row>
    <row r="71" spans="2:19" ht="80.25" customHeight="1">
      <c r="B71" s="214" t="s">
        <v>204</v>
      </c>
      <c r="C71" s="215" t="s">
        <v>605</v>
      </c>
      <c r="D71" s="46" t="s">
        <v>539</v>
      </c>
      <c r="E71" s="258">
        <v>9000000</v>
      </c>
      <c r="F71" s="18" t="s">
        <v>28</v>
      </c>
      <c r="G71" s="256">
        <v>42461</v>
      </c>
      <c r="H71" s="256">
        <v>42471</v>
      </c>
      <c r="I71" s="256">
        <v>42735</v>
      </c>
      <c r="J71" s="312" t="s">
        <v>435</v>
      </c>
      <c r="K71" s="18">
        <v>0</v>
      </c>
      <c r="L71" s="19" t="s">
        <v>562</v>
      </c>
      <c r="M71" s="186" t="s">
        <v>435</v>
      </c>
      <c r="N71" s="18"/>
      <c r="O71" s="18"/>
      <c r="P71" s="18"/>
      <c r="Q71" s="18"/>
      <c r="R71" s="18"/>
      <c r="S71" s="18"/>
    </row>
    <row r="72" spans="2:19" ht="67.5" customHeight="1">
      <c r="B72" s="214" t="s">
        <v>204</v>
      </c>
      <c r="C72" s="215" t="s">
        <v>606</v>
      </c>
      <c r="D72" s="46" t="s">
        <v>534</v>
      </c>
      <c r="E72" s="258">
        <v>5000000</v>
      </c>
      <c r="F72" s="18" t="s">
        <v>28</v>
      </c>
      <c r="G72" s="256">
        <v>42461</v>
      </c>
      <c r="H72" s="256">
        <v>42471</v>
      </c>
      <c r="I72" s="256">
        <v>42735</v>
      </c>
      <c r="J72" s="312" t="s">
        <v>435</v>
      </c>
      <c r="K72" s="18">
        <v>0</v>
      </c>
      <c r="L72" s="19" t="s">
        <v>562</v>
      </c>
      <c r="M72" s="186" t="s">
        <v>435</v>
      </c>
      <c r="N72" s="18"/>
      <c r="O72" s="18"/>
      <c r="P72" s="18"/>
      <c r="Q72" s="18"/>
      <c r="R72" s="18"/>
      <c r="S72" s="18"/>
    </row>
    <row r="73" spans="2:19" ht="63.75" customHeight="1">
      <c r="B73" s="214" t="s">
        <v>204</v>
      </c>
      <c r="C73" s="215" t="s">
        <v>607</v>
      </c>
      <c r="D73" s="46" t="s">
        <v>583</v>
      </c>
      <c r="E73" s="258">
        <v>16000000</v>
      </c>
      <c r="F73" s="18" t="s">
        <v>28</v>
      </c>
      <c r="G73" s="256">
        <v>42461</v>
      </c>
      <c r="H73" s="256">
        <v>42468</v>
      </c>
      <c r="I73" s="256">
        <v>42735</v>
      </c>
      <c r="J73" s="312" t="s">
        <v>435</v>
      </c>
      <c r="K73" s="18">
        <v>0</v>
      </c>
      <c r="L73" s="19" t="s">
        <v>562</v>
      </c>
      <c r="M73" s="186" t="s">
        <v>435</v>
      </c>
      <c r="N73" s="18"/>
      <c r="O73" s="18"/>
      <c r="P73" s="18"/>
      <c r="Q73" s="18"/>
      <c r="R73" s="18"/>
      <c r="S73" s="18"/>
    </row>
    <row r="74" spans="2:19" ht="45">
      <c r="B74" s="214" t="s">
        <v>204</v>
      </c>
      <c r="C74" s="215" t="s">
        <v>608</v>
      </c>
      <c r="D74" s="46" t="s">
        <v>549</v>
      </c>
      <c r="E74" s="258">
        <v>7000000</v>
      </c>
      <c r="F74" s="18" t="s">
        <v>28</v>
      </c>
      <c r="G74" s="256">
        <v>42461</v>
      </c>
      <c r="H74" s="256">
        <v>42479</v>
      </c>
      <c r="I74" s="256">
        <v>42735</v>
      </c>
      <c r="J74" s="312" t="s">
        <v>435</v>
      </c>
      <c r="K74" s="18">
        <v>0</v>
      </c>
      <c r="L74" s="19" t="s">
        <v>562</v>
      </c>
      <c r="M74" s="186" t="s">
        <v>435</v>
      </c>
      <c r="N74" s="18"/>
      <c r="O74" s="18"/>
      <c r="P74" s="18"/>
      <c r="Q74" s="18"/>
      <c r="R74" s="18"/>
      <c r="S74" s="18"/>
    </row>
    <row r="75" spans="2:19" ht="45">
      <c r="B75" s="214" t="s">
        <v>204</v>
      </c>
      <c r="C75" s="215" t="s">
        <v>609</v>
      </c>
      <c r="D75" s="46" t="s">
        <v>522</v>
      </c>
      <c r="E75" s="258">
        <v>2000000</v>
      </c>
      <c r="F75" s="18" t="s">
        <v>28</v>
      </c>
      <c r="G75" s="256">
        <v>42461</v>
      </c>
      <c r="H75" s="256">
        <v>42471</v>
      </c>
      <c r="I75" s="256">
        <v>42735</v>
      </c>
      <c r="J75" s="312" t="s">
        <v>435</v>
      </c>
      <c r="K75" s="18">
        <v>0</v>
      </c>
      <c r="L75" s="19" t="s">
        <v>562</v>
      </c>
      <c r="M75" s="186" t="s">
        <v>435</v>
      </c>
      <c r="N75" s="18"/>
      <c r="O75" s="18"/>
      <c r="P75" s="18"/>
      <c r="Q75" s="18"/>
      <c r="R75" s="18"/>
      <c r="S75" s="18"/>
    </row>
    <row r="76" spans="2:19" ht="45">
      <c r="B76" s="214" t="s">
        <v>204</v>
      </c>
      <c r="C76" s="215" t="s">
        <v>610</v>
      </c>
      <c r="D76" s="46" t="s">
        <v>549</v>
      </c>
      <c r="E76" s="258">
        <v>3000000</v>
      </c>
      <c r="F76" s="18" t="s">
        <v>28</v>
      </c>
      <c r="G76" s="256">
        <v>42461</v>
      </c>
      <c r="H76" s="256">
        <v>42488</v>
      </c>
      <c r="I76" s="256">
        <v>42735</v>
      </c>
      <c r="J76" s="312" t="s">
        <v>435</v>
      </c>
      <c r="K76" s="18">
        <v>0</v>
      </c>
      <c r="L76" s="19" t="s">
        <v>562</v>
      </c>
      <c r="M76" s="186" t="s">
        <v>435</v>
      </c>
      <c r="N76" s="18"/>
      <c r="O76" s="18"/>
      <c r="P76" s="18"/>
      <c r="Q76" s="18"/>
      <c r="R76" s="18"/>
      <c r="S76" s="18"/>
    </row>
    <row r="77" spans="2:19" ht="60" customHeight="1">
      <c r="B77" s="214" t="s">
        <v>204</v>
      </c>
      <c r="C77" s="215" t="s">
        <v>611</v>
      </c>
      <c r="D77" s="46" t="s">
        <v>522</v>
      </c>
      <c r="E77" s="258">
        <v>20000000</v>
      </c>
      <c r="F77" s="18" t="s">
        <v>28</v>
      </c>
      <c r="G77" s="256">
        <v>42461</v>
      </c>
      <c r="H77" s="256">
        <v>42473</v>
      </c>
      <c r="I77" s="256">
        <v>42534</v>
      </c>
      <c r="J77" s="312" t="s">
        <v>435</v>
      </c>
      <c r="K77" s="18">
        <v>0</v>
      </c>
      <c r="L77" s="19" t="s">
        <v>562</v>
      </c>
      <c r="M77" s="186" t="s">
        <v>435</v>
      </c>
      <c r="N77" s="18"/>
      <c r="O77" s="18"/>
      <c r="P77" s="18"/>
      <c r="Q77" s="18"/>
      <c r="R77" s="18"/>
      <c r="S77" s="18"/>
    </row>
    <row r="78" spans="2:19" ht="45">
      <c r="B78" s="214" t="s">
        <v>204</v>
      </c>
      <c r="C78" s="215" t="s">
        <v>612</v>
      </c>
      <c r="D78" s="46" t="s">
        <v>549</v>
      </c>
      <c r="E78" s="258">
        <v>50000000</v>
      </c>
      <c r="F78" s="18" t="s">
        <v>28</v>
      </c>
      <c r="G78" s="256">
        <v>42461</v>
      </c>
      <c r="H78" s="256">
        <v>42481</v>
      </c>
      <c r="I78" s="256">
        <v>42572</v>
      </c>
      <c r="J78" s="312" t="s">
        <v>435</v>
      </c>
      <c r="K78" s="18">
        <v>0</v>
      </c>
      <c r="L78" s="19" t="s">
        <v>562</v>
      </c>
      <c r="M78" s="186" t="s">
        <v>435</v>
      </c>
      <c r="N78" s="18"/>
      <c r="O78" s="18"/>
      <c r="P78" s="18"/>
      <c r="Q78" s="18"/>
      <c r="R78" s="18"/>
      <c r="S78" s="18"/>
    </row>
    <row r="79" spans="2:19" ht="76.5" customHeight="1">
      <c r="B79" s="214" t="s">
        <v>204</v>
      </c>
      <c r="C79" s="215" t="s">
        <v>613</v>
      </c>
      <c r="D79" s="46" t="s">
        <v>549</v>
      </c>
      <c r="E79" s="258">
        <v>50000000</v>
      </c>
      <c r="F79" s="18" t="s">
        <v>28</v>
      </c>
      <c r="G79" s="256">
        <v>42461</v>
      </c>
      <c r="H79" s="256">
        <v>42479</v>
      </c>
      <c r="I79" s="256">
        <v>42601</v>
      </c>
      <c r="J79" s="312" t="s">
        <v>435</v>
      </c>
      <c r="K79" s="18">
        <v>0</v>
      </c>
      <c r="L79" s="19" t="s">
        <v>562</v>
      </c>
      <c r="M79" s="186" t="s">
        <v>435</v>
      </c>
      <c r="N79" s="18"/>
      <c r="O79" s="18"/>
      <c r="P79" s="18"/>
      <c r="Q79" s="18"/>
      <c r="R79" s="18"/>
      <c r="S79" s="18"/>
    </row>
    <row r="80" spans="2:19" ht="65.25" customHeight="1">
      <c r="B80" s="214" t="s">
        <v>204</v>
      </c>
      <c r="C80" s="215" t="s">
        <v>614</v>
      </c>
      <c r="D80" s="46" t="s">
        <v>549</v>
      </c>
      <c r="E80" s="258">
        <v>40000000</v>
      </c>
      <c r="F80" s="18" t="s">
        <v>28</v>
      </c>
      <c r="G80" s="256">
        <v>42461</v>
      </c>
      <c r="H80" s="256">
        <v>42479</v>
      </c>
      <c r="I80" s="256">
        <v>42601</v>
      </c>
      <c r="J80" s="312" t="s">
        <v>435</v>
      </c>
      <c r="K80" s="18">
        <v>0</v>
      </c>
      <c r="L80" s="19" t="s">
        <v>562</v>
      </c>
      <c r="M80" s="186" t="s">
        <v>435</v>
      </c>
      <c r="N80" s="18"/>
      <c r="O80" s="18"/>
      <c r="P80" s="18"/>
      <c r="Q80" s="18"/>
      <c r="R80" s="18"/>
      <c r="S80" s="18"/>
    </row>
    <row r="81" spans="2:19" ht="45">
      <c r="B81" s="214" t="s">
        <v>204</v>
      </c>
      <c r="C81" s="215" t="s">
        <v>615</v>
      </c>
      <c r="D81" s="46" t="s">
        <v>536</v>
      </c>
      <c r="E81" s="258">
        <v>66000000</v>
      </c>
      <c r="F81" s="18" t="s">
        <v>28</v>
      </c>
      <c r="G81" s="256">
        <v>42461</v>
      </c>
      <c r="H81" s="256">
        <v>42485</v>
      </c>
      <c r="I81" s="256">
        <v>42572</v>
      </c>
      <c r="J81" s="312" t="s">
        <v>435</v>
      </c>
      <c r="K81" s="18">
        <v>0</v>
      </c>
      <c r="L81" s="19" t="s">
        <v>562</v>
      </c>
      <c r="M81" s="186" t="s">
        <v>435</v>
      </c>
      <c r="N81" s="18"/>
      <c r="O81" s="18"/>
      <c r="P81" s="18"/>
      <c r="Q81" s="18"/>
      <c r="R81" s="18"/>
      <c r="S81" s="18"/>
    </row>
    <row r="82" spans="2:19" ht="45">
      <c r="B82" s="214" t="s">
        <v>204</v>
      </c>
      <c r="C82" s="215" t="s">
        <v>616</v>
      </c>
      <c r="D82" s="46" t="s">
        <v>549</v>
      </c>
      <c r="E82" s="258">
        <v>60000000</v>
      </c>
      <c r="F82" s="18" t="s">
        <v>28</v>
      </c>
      <c r="G82" s="256">
        <v>42461</v>
      </c>
      <c r="H82" s="256">
        <v>42488</v>
      </c>
      <c r="I82" s="256">
        <v>42610</v>
      </c>
      <c r="J82" s="312" t="s">
        <v>435</v>
      </c>
      <c r="K82" s="18">
        <v>0</v>
      </c>
      <c r="L82" s="19" t="s">
        <v>562</v>
      </c>
      <c r="M82" s="186" t="s">
        <v>435</v>
      </c>
      <c r="N82" s="18"/>
      <c r="O82" s="18"/>
      <c r="P82" s="18"/>
      <c r="Q82" s="18"/>
      <c r="R82" s="18"/>
      <c r="S82" s="18"/>
    </row>
    <row r="83" spans="2:19" ht="43.5" customHeight="1">
      <c r="B83" s="214" t="s">
        <v>243</v>
      </c>
      <c r="C83" s="215" t="s">
        <v>617</v>
      </c>
      <c r="D83" s="46" t="s">
        <v>549</v>
      </c>
      <c r="E83" s="258">
        <v>24000000</v>
      </c>
      <c r="F83" s="18" t="s">
        <v>28</v>
      </c>
      <c r="G83" s="256">
        <v>42475</v>
      </c>
      <c r="H83" s="256">
        <v>42487</v>
      </c>
      <c r="I83" s="256">
        <v>42548</v>
      </c>
      <c r="J83" s="312" t="s">
        <v>435</v>
      </c>
      <c r="K83" s="18">
        <v>0</v>
      </c>
      <c r="L83" s="19" t="s">
        <v>562</v>
      </c>
      <c r="M83" s="186" t="s">
        <v>435</v>
      </c>
      <c r="N83" s="18"/>
      <c r="O83" s="18"/>
      <c r="P83" s="18"/>
      <c r="Q83" s="18"/>
      <c r="R83" s="18"/>
      <c r="S83" s="18"/>
    </row>
    <row r="84" spans="2:19" ht="47.25" customHeight="1">
      <c r="B84" s="214" t="s">
        <v>243</v>
      </c>
      <c r="C84" s="215" t="s">
        <v>618</v>
      </c>
      <c r="D84" s="46" t="s">
        <v>536</v>
      </c>
      <c r="E84" s="258">
        <v>40000000</v>
      </c>
      <c r="F84" s="18" t="s">
        <v>28</v>
      </c>
      <c r="G84" s="256">
        <v>42475</v>
      </c>
      <c r="H84" s="256">
        <v>42487</v>
      </c>
      <c r="I84" s="256">
        <v>42548</v>
      </c>
      <c r="J84" s="312" t="s">
        <v>435</v>
      </c>
      <c r="K84" s="18">
        <v>0</v>
      </c>
      <c r="L84" s="19" t="s">
        <v>562</v>
      </c>
      <c r="M84" s="186" t="s">
        <v>435</v>
      </c>
      <c r="N84" s="18"/>
      <c r="O84" s="18"/>
      <c r="P84" s="18"/>
      <c r="Q84" s="18"/>
      <c r="R84" s="18"/>
      <c r="S84" s="18"/>
    </row>
    <row r="85" spans="2:19" ht="45">
      <c r="B85" s="214" t="s">
        <v>49</v>
      </c>
      <c r="C85" s="215" t="s">
        <v>619</v>
      </c>
      <c r="D85" s="46" t="s">
        <v>536</v>
      </c>
      <c r="E85" s="258">
        <v>4012736</v>
      </c>
      <c r="F85" s="18" t="s">
        <v>28</v>
      </c>
      <c r="G85" s="256">
        <v>42475</v>
      </c>
      <c r="H85" s="256">
        <v>42489</v>
      </c>
      <c r="I85" s="256">
        <v>42550</v>
      </c>
      <c r="J85" s="312" t="s">
        <v>435</v>
      </c>
      <c r="K85" s="18">
        <v>0</v>
      </c>
      <c r="L85" s="19" t="s">
        <v>562</v>
      </c>
      <c r="M85" s="186" t="s">
        <v>435</v>
      </c>
      <c r="N85" s="18"/>
      <c r="O85" s="18"/>
      <c r="P85" s="18"/>
      <c r="Q85" s="18"/>
      <c r="R85" s="18"/>
      <c r="S85" s="18"/>
    </row>
    <row r="86" spans="2:19" ht="45">
      <c r="B86" s="214" t="s">
        <v>49</v>
      </c>
      <c r="C86" s="215" t="s">
        <v>620</v>
      </c>
      <c r="D86" s="46" t="s">
        <v>536</v>
      </c>
      <c r="E86" s="258">
        <v>6560843</v>
      </c>
      <c r="F86" s="18" t="s">
        <v>28</v>
      </c>
      <c r="G86" s="256">
        <v>42475</v>
      </c>
      <c r="H86" s="256">
        <v>42489</v>
      </c>
      <c r="I86" s="256">
        <v>42550</v>
      </c>
      <c r="J86" s="312" t="s">
        <v>435</v>
      </c>
      <c r="K86" s="18">
        <v>0</v>
      </c>
      <c r="L86" s="19" t="s">
        <v>562</v>
      </c>
      <c r="M86" s="186" t="s">
        <v>435</v>
      </c>
      <c r="N86" s="18"/>
      <c r="O86" s="18"/>
      <c r="P86" s="18"/>
      <c r="Q86" s="18"/>
      <c r="R86" s="18"/>
      <c r="S86" s="18"/>
    </row>
    <row r="87" spans="2:19" ht="45">
      <c r="B87" s="214" t="s">
        <v>49</v>
      </c>
      <c r="C87" s="215" t="s">
        <v>621</v>
      </c>
      <c r="D87" s="46" t="s">
        <v>536</v>
      </c>
      <c r="E87" s="258">
        <v>5732480</v>
      </c>
      <c r="F87" s="18" t="s">
        <v>28</v>
      </c>
      <c r="G87" s="256">
        <v>42475</v>
      </c>
      <c r="H87" s="256">
        <v>42489</v>
      </c>
      <c r="I87" s="256">
        <v>42580</v>
      </c>
      <c r="J87" s="312" t="s">
        <v>435</v>
      </c>
      <c r="K87" s="18">
        <v>0</v>
      </c>
      <c r="L87" s="19" t="s">
        <v>562</v>
      </c>
      <c r="M87" s="186" t="s">
        <v>435</v>
      </c>
      <c r="N87" s="18"/>
      <c r="O87" s="18"/>
      <c r="P87" s="18"/>
      <c r="Q87" s="18"/>
      <c r="R87" s="18"/>
      <c r="S87" s="18"/>
    </row>
    <row r="88" spans="2:19" ht="45">
      <c r="B88" s="214" t="s">
        <v>372</v>
      </c>
      <c r="C88" s="215" t="s">
        <v>622</v>
      </c>
      <c r="D88" s="46" t="s">
        <v>522</v>
      </c>
      <c r="E88" s="258">
        <v>23164041</v>
      </c>
      <c r="F88" s="18" t="s">
        <v>28</v>
      </c>
      <c r="G88" s="256">
        <v>42475</v>
      </c>
      <c r="H88" s="256">
        <v>42489</v>
      </c>
      <c r="I88" s="256">
        <v>42580</v>
      </c>
      <c r="J88" s="312" t="s">
        <v>435</v>
      </c>
      <c r="K88" s="18">
        <v>0</v>
      </c>
      <c r="L88" s="19" t="s">
        <v>562</v>
      </c>
      <c r="M88" s="186" t="s">
        <v>435</v>
      </c>
      <c r="N88" s="18"/>
      <c r="O88" s="18"/>
      <c r="P88" s="18"/>
      <c r="Q88" s="18"/>
      <c r="R88" s="18"/>
      <c r="S88" s="18"/>
    </row>
    <row r="89" spans="2:19" ht="60">
      <c r="B89" s="214" t="s">
        <v>372</v>
      </c>
      <c r="C89" s="215" t="s">
        <v>623</v>
      </c>
      <c r="D89" s="46" t="s">
        <v>549</v>
      </c>
      <c r="E89" s="258">
        <v>60960000</v>
      </c>
      <c r="F89" s="18" t="s">
        <v>28</v>
      </c>
      <c r="G89" s="256">
        <v>42475</v>
      </c>
      <c r="H89" s="256">
        <v>42505</v>
      </c>
      <c r="I89" s="256">
        <v>42735</v>
      </c>
      <c r="J89" s="312" t="s">
        <v>435</v>
      </c>
      <c r="K89" s="18">
        <v>0</v>
      </c>
      <c r="L89" s="19" t="s">
        <v>562</v>
      </c>
      <c r="M89" s="186" t="s">
        <v>435</v>
      </c>
      <c r="N89" s="18"/>
      <c r="O89" s="18"/>
      <c r="P89" s="18"/>
      <c r="Q89" s="18"/>
      <c r="R89" s="18"/>
      <c r="S89" s="18"/>
    </row>
    <row r="90" spans="2:19" ht="62.25" customHeight="1">
      <c r="B90" s="214" t="s">
        <v>372</v>
      </c>
      <c r="C90" s="215" t="s">
        <v>624</v>
      </c>
      <c r="D90" s="46" t="s">
        <v>549</v>
      </c>
      <c r="E90" s="258">
        <v>63000000</v>
      </c>
      <c r="F90" s="18" t="s">
        <v>28</v>
      </c>
      <c r="G90" s="256">
        <v>42475</v>
      </c>
      <c r="H90" s="256">
        <v>42505</v>
      </c>
      <c r="I90" s="256">
        <v>42735</v>
      </c>
      <c r="J90" s="312" t="s">
        <v>435</v>
      </c>
      <c r="K90" s="18">
        <v>0</v>
      </c>
      <c r="L90" s="19" t="s">
        <v>562</v>
      </c>
      <c r="M90" s="186" t="s">
        <v>435</v>
      </c>
      <c r="N90" s="18"/>
      <c r="O90" s="18"/>
      <c r="P90" s="18"/>
      <c r="Q90" s="18"/>
      <c r="R90" s="18"/>
      <c r="S90" s="18"/>
    </row>
    <row r="91" spans="2:19" ht="66" customHeight="1">
      <c r="B91" s="214" t="s">
        <v>372</v>
      </c>
      <c r="C91" s="215" t="s">
        <v>625</v>
      </c>
      <c r="D91" s="46" t="s">
        <v>549</v>
      </c>
      <c r="E91" s="258">
        <v>60000000</v>
      </c>
      <c r="F91" s="18" t="s">
        <v>28</v>
      </c>
      <c r="G91" s="256">
        <v>42475</v>
      </c>
      <c r="H91" s="256">
        <v>42505</v>
      </c>
      <c r="I91" s="256">
        <v>42735</v>
      </c>
      <c r="J91" s="312" t="s">
        <v>435</v>
      </c>
      <c r="K91" s="18">
        <v>0</v>
      </c>
      <c r="L91" s="19" t="s">
        <v>562</v>
      </c>
      <c r="M91" s="186" t="s">
        <v>435</v>
      </c>
      <c r="N91" s="18"/>
      <c r="O91" s="18"/>
      <c r="P91" s="18"/>
      <c r="Q91" s="18"/>
      <c r="R91" s="18"/>
      <c r="S91" s="18"/>
    </row>
    <row r="92" spans="2:19" ht="60">
      <c r="B92" s="214" t="s">
        <v>372</v>
      </c>
      <c r="C92" s="215" t="s">
        <v>626</v>
      </c>
      <c r="D92" s="46" t="s">
        <v>627</v>
      </c>
      <c r="E92" s="258">
        <v>27339538</v>
      </c>
      <c r="F92" s="18" t="s">
        <v>28</v>
      </c>
      <c r="G92" s="256">
        <v>42475</v>
      </c>
      <c r="H92" s="256">
        <v>42480</v>
      </c>
      <c r="I92" s="256">
        <v>42735</v>
      </c>
      <c r="J92" s="312" t="s">
        <v>435</v>
      </c>
      <c r="K92" s="18">
        <v>0</v>
      </c>
      <c r="L92" s="19" t="s">
        <v>562</v>
      </c>
      <c r="M92" s="186" t="s">
        <v>435</v>
      </c>
      <c r="N92" s="18"/>
      <c r="O92" s="18"/>
      <c r="P92" s="18"/>
      <c r="Q92" s="18"/>
      <c r="R92" s="18"/>
      <c r="S92" s="18"/>
    </row>
    <row r="93" spans="2:19" ht="61.5" customHeight="1">
      <c r="B93" s="214" t="s">
        <v>372</v>
      </c>
      <c r="C93" s="215" t="s">
        <v>628</v>
      </c>
      <c r="D93" s="46" t="s">
        <v>532</v>
      </c>
      <c r="E93" s="258">
        <v>22576125</v>
      </c>
      <c r="F93" s="18" t="s">
        <v>28</v>
      </c>
      <c r="G93" s="256">
        <v>42475</v>
      </c>
      <c r="H93" s="256">
        <v>42480</v>
      </c>
      <c r="I93" s="256">
        <v>42735</v>
      </c>
      <c r="J93" s="312" t="s">
        <v>435</v>
      </c>
      <c r="K93" s="18">
        <v>0</v>
      </c>
      <c r="L93" s="19" t="s">
        <v>562</v>
      </c>
      <c r="M93" s="186" t="s">
        <v>435</v>
      </c>
      <c r="N93" s="18"/>
      <c r="O93" s="18"/>
      <c r="P93" s="18"/>
      <c r="Q93" s="18"/>
      <c r="R93" s="18"/>
      <c r="S93" s="18"/>
    </row>
    <row r="94" spans="2:19" ht="63.75" customHeight="1">
      <c r="B94" s="214" t="s">
        <v>372</v>
      </c>
      <c r="C94" s="215" t="s">
        <v>629</v>
      </c>
      <c r="D94" s="46" t="s">
        <v>534</v>
      </c>
      <c r="E94" s="258">
        <v>6997777</v>
      </c>
      <c r="F94" s="18" t="s">
        <v>28</v>
      </c>
      <c r="G94" s="256">
        <v>42475</v>
      </c>
      <c r="H94" s="256">
        <v>42480</v>
      </c>
      <c r="I94" s="256">
        <v>42735</v>
      </c>
      <c r="J94" s="312" t="s">
        <v>435</v>
      </c>
      <c r="K94" s="18">
        <v>0</v>
      </c>
      <c r="L94" s="19" t="s">
        <v>562</v>
      </c>
      <c r="M94" s="186" t="s">
        <v>435</v>
      </c>
      <c r="N94" s="18"/>
      <c r="O94" s="18"/>
      <c r="P94" s="18"/>
      <c r="Q94" s="18"/>
      <c r="R94" s="18"/>
      <c r="S94" s="18"/>
    </row>
    <row r="95" spans="2:19" ht="66" customHeight="1">
      <c r="B95" s="214" t="s">
        <v>372</v>
      </c>
      <c r="C95" s="215" t="s">
        <v>630</v>
      </c>
      <c r="D95" s="46" t="s">
        <v>536</v>
      </c>
      <c r="E95" s="258">
        <v>6598206</v>
      </c>
      <c r="F95" s="18" t="s">
        <v>28</v>
      </c>
      <c r="G95" s="256">
        <v>42475</v>
      </c>
      <c r="H95" s="256">
        <v>42480</v>
      </c>
      <c r="I95" s="256">
        <v>42735</v>
      </c>
      <c r="J95" s="312" t="s">
        <v>435</v>
      </c>
      <c r="K95" s="18">
        <v>0</v>
      </c>
      <c r="L95" s="19" t="s">
        <v>562</v>
      </c>
      <c r="M95" s="186" t="s">
        <v>435</v>
      </c>
      <c r="N95" s="18"/>
      <c r="O95" s="18"/>
      <c r="P95" s="18"/>
      <c r="Q95" s="18"/>
      <c r="R95" s="18"/>
      <c r="S95" s="18"/>
    </row>
    <row r="96" spans="2:19" ht="62.25" customHeight="1">
      <c r="B96" s="214" t="s">
        <v>372</v>
      </c>
      <c r="C96" s="215" t="s">
        <v>631</v>
      </c>
      <c r="D96" s="46" t="s">
        <v>595</v>
      </c>
      <c r="E96" s="258">
        <f>4485353+43001</f>
        <v>4528354</v>
      </c>
      <c r="F96" s="18" t="s">
        <v>28</v>
      </c>
      <c r="G96" s="256">
        <v>42475</v>
      </c>
      <c r="H96" s="256">
        <v>42480</v>
      </c>
      <c r="I96" s="256">
        <v>42735</v>
      </c>
      <c r="J96" s="312" t="s">
        <v>435</v>
      </c>
      <c r="K96" s="18">
        <v>0</v>
      </c>
      <c r="L96" s="19" t="s">
        <v>562</v>
      </c>
      <c r="M96" s="186" t="s">
        <v>435</v>
      </c>
      <c r="N96" s="18"/>
      <c r="O96" s="18"/>
      <c r="P96" s="18"/>
      <c r="Q96" s="18"/>
      <c r="R96" s="18"/>
      <c r="S96" s="18"/>
    </row>
    <row r="97" spans="2:19" ht="45">
      <c r="B97" s="214" t="s">
        <v>372</v>
      </c>
      <c r="C97" s="215" t="s">
        <v>632</v>
      </c>
      <c r="D97" s="46" t="s">
        <v>549</v>
      </c>
      <c r="E97" s="258">
        <v>23000000</v>
      </c>
      <c r="F97" s="18" t="s">
        <v>28</v>
      </c>
      <c r="G97" s="256">
        <v>42475</v>
      </c>
      <c r="H97" s="256">
        <v>42505</v>
      </c>
      <c r="I97" s="256">
        <v>42597</v>
      </c>
      <c r="J97" s="312" t="s">
        <v>435</v>
      </c>
      <c r="K97" s="18">
        <v>0</v>
      </c>
      <c r="L97" s="19" t="s">
        <v>562</v>
      </c>
      <c r="M97" s="186" t="s">
        <v>435</v>
      </c>
      <c r="N97" s="18"/>
      <c r="O97" s="18"/>
      <c r="P97" s="18"/>
      <c r="Q97" s="18"/>
      <c r="R97" s="18"/>
      <c r="S97" s="18"/>
    </row>
    <row r="98" spans="2:19" ht="45">
      <c r="B98" s="214" t="s">
        <v>372</v>
      </c>
      <c r="C98" s="215" t="s">
        <v>633</v>
      </c>
      <c r="D98" s="46" t="s">
        <v>549</v>
      </c>
      <c r="E98" s="258">
        <v>15000000</v>
      </c>
      <c r="F98" s="18" t="s">
        <v>28</v>
      </c>
      <c r="G98" s="256">
        <v>42475</v>
      </c>
      <c r="H98" s="256">
        <v>42505</v>
      </c>
      <c r="I98" s="256">
        <v>42735</v>
      </c>
      <c r="J98" s="312" t="s">
        <v>435</v>
      </c>
      <c r="K98" s="18">
        <v>0</v>
      </c>
      <c r="L98" s="19" t="s">
        <v>562</v>
      </c>
      <c r="M98" s="186" t="s">
        <v>435</v>
      </c>
      <c r="N98" s="18"/>
      <c r="O98" s="18"/>
      <c r="P98" s="18"/>
      <c r="Q98" s="18"/>
      <c r="R98" s="18"/>
      <c r="S98" s="18"/>
    </row>
    <row r="99" spans="2:19" ht="93.75" customHeight="1">
      <c r="B99" s="214" t="s">
        <v>259</v>
      </c>
      <c r="C99" s="215" t="s">
        <v>634</v>
      </c>
      <c r="D99" s="46" t="s">
        <v>549</v>
      </c>
      <c r="E99" s="258">
        <v>56000000</v>
      </c>
      <c r="F99" s="18" t="s">
        <v>28</v>
      </c>
      <c r="G99" s="256">
        <v>42475</v>
      </c>
      <c r="H99" s="256">
        <v>42459</v>
      </c>
      <c r="I99" s="256">
        <v>42735</v>
      </c>
      <c r="J99" s="312" t="s">
        <v>435</v>
      </c>
      <c r="K99" s="18">
        <v>0</v>
      </c>
      <c r="L99" s="19"/>
      <c r="M99" s="186" t="s">
        <v>435</v>
      </c>
      <c r="N99" s="18"/>
      <c r="O99" s="18"/>
      <c r="P99" s="18"/>
      <c r="Q99" s="18"/>
      <c r="R99" s="18"/>
      <c r="S99" s="18"/>
    </row>
    <row r="100" spans="2:19" ht="45">
      <c r="B100" s="214" t="s">
        <v>259</v>
      </c>
      <c r="C100" s="215" t="s">
        <v>635</v>
      </c>
      <c r="D100" s="46" t="s">
        <v>532</v>
      </c>
      <c r="E100" s="258">
        <v>2000000</v>
      </c>
      <c r="F100" s="18" t="s">
        <v>28</v>
      </c>
      <c r="G100" s="256">
        <v>42475</v>
      </c>
      <c r="H100" s="256">
        <v>42480</v>
      </c>
      <c r="I100" s="256">
        <v>42735</v>
      </c>
      <c r="J100" s="312" t="s">
        <v>435</v>
      </c>
      <c r="K100" s="18">
        <v>0</v>
      </c>
      <c r="L100" s="19" t="s">
        <v>562</v>
      </c>
      <c r="M100" s="186" t="s">
        <v>435</v>
      </c>
      <c r="N100" s="18"/>
      <c r="O100" s="18"/>
      <c r="P100" s="18"/>
      <c r="Q100" s="18"/>
      <c r="R100" s="18"/>
      <c r="S100" s="18"/>
    </row>
    <row r="101" spans="2:19" ht="45">
      <c r="B101" s="214" t="s">
        <v>259</v>
      </c>
      <c r="C101" s="215" t="s">
        <v>636</v>
      </c>
      <c r="D101" s="46" t="s">
        <v>522</v>
      </c>
      <c r="E101" s="258">
        <v>500000</v>
      </c>
      <c r="F101" s="18" t="s">
        <v>28</v>
      </c>
      <c r="G101" s="256">
        <v>42475</v>
      </c>
      <c r="H101" s="256">
        <v>42480</v>
      </c>
      <c r="I101" s="256">
        <v>42735</v>
      </c>
      <c r="J101" s="312" t="s">
        <v>435</v>
      </c>
      <c r="K101" s="18">
        <v>0</v>
      </c>
      <c r="L101" s="19" t="s">
        <v>562</v>
      </c>
      <c r="M101" s="186" t="s">
        <v>435</v>
      </c>
      <c r="N101" s="18"/>
      <c r="O101" s="18"/>
      <c r="P101" s="18"/>
      <c r="Q101" s="18"/>
      <c r="R101" s="18"/>
      <c r="S101" s="18"/>
    </row>
    <row r="102" spans="2:19" ht="52.5" customHeight="1">
      <c r="B102" s="213" t="s">
        <v>259</v>
      </c>
      <c r="C102" s="215" t="s">
        <v>637</v>
      </c>
      <c r="D102" s="46" t="s">
        <v>532</v>
      </c>
      <c r="E102" s="258">
        <v>1100000</v>
      </c>
      <c r="F102" s="18" t="s">
        <v>28</v>
      </c>
      <c r="G102" s="256">
        <v>42475</v>
      </c>
      <c r="H102" s="256">
        <v>42505</v>
      </c>
      <c r="I102" s="256">
        <v>42566</v>
      </c>
      <c r="J102" s="312" t="s">
        <v>435</v>
      </c>
      <c r="K102" s="18">
        <v>0</v>
      </c>
      <c r="L102" s="19" t="s">
        <v>562</v>
      </c>
      <c r="M102" s="186" t="s">
        <v>435</v>
      </c>
      <c r="N102" s="18"/>
      <c r="O102" s="18"/>
      <c r="P102" s="18"/>
      <c r="Q102" s="18"/>
      <c r="R102" s="18"/>
      <c r="S102" s="18"/>
    </row>
    <row r="103" spans="2:19" ht="47.25" customHeight="1" thickBot="1">
      <c r="B103" s="261" t="s">
        <v>259</v>
      </c>
      <c r="C103" s="153" t="s">
        <v>638</v>
      </c>
      <c r="D103" s="169" t="s">
        <v>522</v>
      </c>
      <c r="E103" s="262">
        <v>1100000</v>
      </c>
      <c r="F103" s="169" t="s">
        <v>28</v>
      </c>
      <c r="G103" s="122">
        <v>42475</v>
      </c>
      <c r="H103" s="122">
        <v>42480</v>
      </c>
      <c r="I103" s="122">
        <v>42566</v>
      </c>
      <c r="J103" s="312" t="s">
        <v>435</v>
      </c>
      <c r="K103" s="169">
        <v>0</v>
      </c>
      <c r="L103" s="153" t="s">
        <v>562</v>
      </c>
      <c r="M103" s="186" t="s">
        <v>435</v>
      </c>
      <c r="N103" s="18"/>
      <c r="O103" s="18"/>
      <c r="P103" s="18"/>
      <c r="Q103" s="18"/>
      <c r="R103" s="18"/>
      <c r="S103" s="18"/>
    </row>
    <row r="104" spans="2:19" ht="15.75">
      <c r="E104" s="263">
        <f>SUM(E7:E103)</f>
        <v>3235170100</v>
      </c>
      <c r="M104" s="391">
        <v>0.66</v>
      </c>
    </row>
  </sheetData>
  <dataConsolidate/>
  <mergeCells count="10">
    <mergeCell ref="O4:S5"/>
    <mergeCell ref="B2:M2"/>
    <mergeCell ref="B4:B6"/>
    <mergeCell ref="C4:C6"/>
    <mergeCell ref="D4:D6"/>
    <mergeCell ref="E4:E6"/>
    <mergeCell ref="F4:F5"/>
    <mergeCell ref="G4:G6"/>
    <mergeCell ref="H4:I5"/>
    <mergeCell ref="J4:N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[18]Hoja2!#REF!</xm:f>
          </x14:formula1>
          <xm:sqref>B7:B103</xm:sqref>
        </x14:dataValidation>
        <x14:dataValidation type="list" allowBlank="1" showInputMessage="1" showErrorMessage="1">
          <x14:formula1>
            <xm:f>[18]Hoja2!#REF!</xm:f>
          </x14:formula1>
          <xm:sqref>F7:F103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sheetPr>
  <dimension ref="B2:Q45"/>
  <sheetViews>
    <sheetView topLeftCell="C36" zoomScale="90" zoomScaleNormal="90" workbookViewId="0">
      <selection activeCell="K16" sqref="K16"/>
    </sheetView>
  </sheetViews>
  <sheetFormatPr baseColWidth="10" defaultColWidth="11.5703125" defaultRowHeight="15"/>
  <cols>
    <col min="1" max="1" width="1.7109375" style="13" customWidth="1"/>
    <col min="2" max="2" width="68.42578125" style="13" customWidth="1"/>
    <col min="3" max="3" width="41.7109375" style="13" customWidth="1"/>
    <col min="4" max="4" width="22.85546875" style="13" bestFit="1" customWidth="1"/>
    <col min="5" max="5" width="31.42578125" style="13" customWidth="1"/>
    <col min="6" max="7" width="27.28515625" style="13" customWidth="1"/>
    <col min="8" max="8" width="20.7109375" style="13" customWidth="1"/>
    <col min="9" max="9" width="22.42578125" style="13" customWidth="1"/>
    <col min="10" max="10" width="21.28515625" style="13" hidden="1" customWidth="1"/>
    <col min="11" max="11" width="16" style="13" hidden="1" customWidth="1"/>
    <col min="12" max="12" width="49" style="13" hidden="1" customWidth="1"/>
    <col min="13" max="13" width="0" style="13" hidden="1" customWidth="1"/>
    <col min="14" max="14" width="32.140625" style="13" customWidth="1"/>
    <col min="15" max="15" width="20.42578125" style="13" customWidth="1"/>
    <col min="16" max="16" width="17.85546875" style="13" customWidth="1"/>
    <col min="17" max="17" width="29.85546875" style="13" customWidth="1"/>
    <col min="18" max="256" width="11.5703125" style="13"/>
    <col min="257" max="257" width="1.7109375" style="13" customWidth="1"/>
    <col min="258" max="259" width="28.7109375" style="13" customWidth="1"/>
    <col min="260" max="260" width="22.85546875" style="13" bestFit="1" customWidth="1"/>
    <col min="261" max="262" width="40.140625" style="13" customWidth="1"/>
    <col min="263" max="263" width="27.28515625" style="13" customWidth="1"/>
    <col min="264" max="264" width="20.7109375" style="13" customWidth="1"/>
    <col min="265" max="265" width="22.42578125" style="13" customWidth="1"/>
    <col min="266" max="266" width="21.28515625" style="13" customWidth="1"/>
    <col min="267" max="267" width="16" style="13" bestFit="1" customWidth="1"/>
    <col min="268" max="268" width="49" style="13" customWidth="1"/>
    <col min="269" max="512" width="11.5703125" style="13"/>
    <col min="513" max="513" width="1.7109375" style="13" customWidth="1"/>
    <col min="514" max="515" width="28.7109375" style="13" customWidth="1"/>
    <col min="516" max="516" width="22.85546875" style="13" bestFit="1" customWidth="1"/>
    <col min="517" max="518" width="40.140625" style="13" customWidth="1"/>
    <col min="519" max="519" width="27.28515625" style="13" customWidth="1"/>
    <col min="520" max="520" width="20.7109375" style="13" customWidth="1"/>
    <col min="521" max="521" width="22.42578125" style="13" customWidth="1"/>
    <col min="522" max="522" width="21.28515625" style="13" customWidth="1"/>
    <col min="523" max="523" width="16" style="13" bestFit="1" customWidth="1"/>
    <col min="524" max="524" width="49" style="13" customWidth="1"/>
    <col min="525" max="768" width="11.5703125" style="13"/>
    <col min="769" max="769" width="1.7109375" style="13" customWidth="1"/>
    <col min="770" max="771" width="28.7109375" style="13" customWidth="1"/>
    <col min="772" max="772" width="22.85546875" style="13" bestFit="1" customWidth="1"/>
    <col min="773" max="774" width="40.140625" style="13" customWidth="1"/>
    <col min="775" max="775" width="27.28515625" style="13" customWidth="1"/>
    <col min="776" max="776" width="20.7109375" style="13" customWidth="1"/>
    <col min="777" max="777" width="22.42578125" style="13" customWidth="1"/>
    <col min="778" max="778" width="21.28515625" style="13" customWidth="1"/>
    <col min="779" max="779" width="16" style="13" bestFit="1" customWidth="1"/>
    <col min="780" max="780" width="49" style="13" customWidth="1"/>
    <col min="781" max="1024" width="11.5703125" style="13"/>
    <col min="1025" max="1025" width="1.7109375" style="13" customWidth="1"/>
    <col min="1026" max="1027" width="28.7109375" style="13" customWidth="1"/>
    <col min="1028" max="1028" width="22.85546875" style="13" bestFit="1" customWidth="1"/>
    <col min="1029" max="1030" width="40.140625" style="13" customWidth="1"/>
    <col min="1031" max="1031" width="27.28515625" style="13" customWidth="1"/>
    <col min="1032" max="1032" width="20.7109375" style="13" customWidth="1"/>
    <col min="1033" max="1033" width="22.42578125" style="13" customWidth="1"/>
    <col min="1034" max="1034" width="21.28515625" style="13" customWidth="1"/>
    <col min="1035" max="1035" width="16" style="13" bestFit="1" customWidth="1"/>
    <col min="1036" max="1036" width="49" style="13" customWidth="1"/>
    <col min="1037" max="1280" width="11.5703125" style="13"/>
    <col min="1281" max="1281" width="1.7109375" style="13" customWidth="1"/>
    <col min="1282" max="1283" width="28.7109375" style="13" customWidth="1"/>
    <col min="1284" max="1284" width="22.85546875" style="13" bestFit="1" customWidth="1"/>
    <col min="1285" max="1286" width="40.140625" style="13" customWidth="1"/>
    <col min="1287" max="1287" width="27.28515625" style="13" customWidth="1"/>
    <col min="1288" max="1288" width="20.7109375" style="13" customWidth="1"/>
    <col min="1289" max="1289" width="22.42578125" style="13" customWidth="1"/>
    <col min="1290" max="1290" width="21.28515625" style="13" customWidth="1"/>
    <col min="1291" max="1291" width="16" style="13" bestFit="1" customWidth="1"/>
    <col min="1292" max="1292" width="49" style="13" customWidth="1"/>
    <col min="1293" max="1536" width="11.5703125" style="13"/>
    <col min="1537" max="1537" width="1.7109375" style="13" customWidth="1"/>
    <col min="1538" max="1539" width="28.7109375" style="13" customWidth="1"/>
    <col min="1540" max="1540" width="22.85546875" style="13" bestFit="1" customWidth="1"/>
    <col min="1541" max="1542" width="40.140625" style="13" customWidth="1"/>
    <col min="1543" max="1543" width="27.28515625" style="13" customWidth="1"/>
    <col min="1544" max="1544" width="20.7109375" style="13" customWidth="1"/>
    <col min="1545" max="1545" width="22.42578125" style="13" customWidth="1"/>
    <col min="1546" max="1546" width="21.28515625" style="13" customWidth="1"/>
    <col min="1547" max="1547" width="16" style="13" bestFit="1" customWidth="1"/>
    <col min="1548" max="1548" width="49" style="13" customWidth="1"/>
    <col min="1549" max="1792" width="11.5703125" style="13"/>
    <col min="1793" max="1793" width="1.7109375" style="13" customWidth="1"/>
    <col min="1794" max="1795" width="28.7109375" style="13" customWidth="1"/>
    <col min="1796" max="1796" width="22.85546875" style="13" bestFit="1" customWidth="1"/>
    <col min="1797" max="1798" width="40.140625" style="13" customWidth="1"/>
    <col min="1799" max="1799" width="27.28515625" style="13" customWidth="1"/>
    <col min="1800" max="1800" width="20.7109375" style="13" customWidth="1"/>
    <col min="1801" max="1801" width="22.42578125" style="13" customWidth="1"/>
    <col min="1802" max="1802" width="21.28515625" style="13" customWidth="1"/>
    <col min="1803" max="1803" width="16" style="13" bestFit="1" customWidth="1"/>
    <col min="1804" max="1804" width="49" style="13" customWidth="1"/>
    <col min="1805" max="2048" width="11.5703125" style="13"/>
    <col min="2049" max="2049" width="1.7109375" style="13" customWidth="1"/>
    <col min="2050" max="2051" width="28.7109375" style="13" customWidth="1"/>
    <col min="2052" max="2052" width="22.85546875" style="13" bestFit="1" customWidth="1"/>
    <col min="2053" max="2054" width="40.140625" style="13" customWidth="1"/>
    <col min="2055" max="2055" width="27.28515625" style="13" customWidth="1"/>
    <col min="2056" max="2056" width="20.7109375" style="13" customWidth="1"/>
    <col min="2057" max="2057" width="22.42578125" style="13" customWidth="1"/>
    <col min="2058" max="2058" width="21.28515625" style="13" customWidth="1"/>
    <col min="2059" max="2059" width="16" style="13" bestFit="1" customWidth="1"/>
    <col min="2060" max="2060" width="49" style="13" customWidth="1"/>
    <col min="2061" max="2304" width="11.5703125" style="13"/>
    <col min="2305" max="2305" width="1.7109375" style="13" customWidth="1"/>
    <col min="2306" max="2307" width="28.7109375" style="13" customWidth="1"/>
    <col min="2308" max="2308" width="22.85546875" style="13" bestFit="1" customWidth="1"/>
    <col min="2309" max="2310" width="40.140625" style="13" customWidth="1"/>
    <col min="2311" max="2311" width="27.28515625" style="13" customWidth="1"/>
    <col min="2312" max="2312" width="20.7109375" style="13" customWidth="1"/>
    <col min="2313" max="2313" width="22.42578125" style="13" customWidth="1"/>
    <col min="2314" max="2314" width="21.28515625" style="13" customWidth="1"/>
    <col min="2315" max="2315" width="16" style="13" bestFit="1" customWidth="1"/>
    <col min="2316" max="2316" width="49" style="13" customWidth="1"/>
    <col min="2317" max="2560" width="11.5703125" style="13"/>
    <col min="2561" max="2561" width="1.7109375" style="13" customWidth="1"/>
    <col min="2562" max="2563" width="28.7109375" style="13" customWidth="1"/>
    <col min="2564" max="2564" width="22.85546875" style="13" bestFit="1" customWidth="1"/>
    <col min="2565" max="2566" width="40.140625" style="13" customWidth="1"/>
    <col min="2567" max="2567" width="27.28515625" style="13" customWidth="1"/>
    <col min="2568" max="2568" width="20.7109375" style="13" customWidth="1"/>
    <col min="2569" max="2569" width="22.42578125" style="13" customWidth="1"/>
    <col min="2570" max="2570" width="21.28515625" style="13" customWidth="1"/>
    <col min="2571" max="2571" width="16" style="13" bestFit="1" customWidth="1"/>
    <col min="2572" max="2572" width="49" style="13" customWidth="1"/>
    <col min="2573" max="2816" width="11.5703125" style="13"/>
    <col min="2817" max="2817" width="1.7109375" style="13" customWidth="1"/>
    <col min="2818" max="2819" width="28.7109375" style="13" customWidth="1"/>
    <col min="2820" max="2820" width="22.85546875" style="13" bestFit="1" customWidth="1"/>
    <col min="2821" max="2822" width="40.140625" style="13" customWidth="1"/>
    <col min="2823" max="2823" width="27.28515625" style="13" customWidth="1"/>
    <col min="2824" max="2824" width="20.7109375" style="13" customWidth="1"/>
    <col min="2825" max="2825" width="22.42578125" style="13" customWidth="1"/>
    <col min="2826" max="2826" width="21.28515625" style="13" customWidth="1"/>
    <col min="2827" max="2827" width="16" style="13" bestFit="1" customWidth="1"/>
    <col min="2828" max="2828" width="49" style="13" customWidth="1"/>
    <col min="2829" max="3072" width="11.5703125" style="13"/>
    <col min="3073" max="3073" width="1.7109375" style="13" customWidth="1"/>
    <col min="3074" max="3075" width="28.7109375" style="13" customWidth="1"/>
    <col min="3076" max="3076" width="22.85546875" style="13" bestFit="1" customWidth="1"/>
    <col min="3077" max="3078" width="40.140625" style="13" customWidth="1"/>
    <col min="3079" max="3079" width="27.28515625" style="13" customWidth="1"/>
    <col min="3080" max="3080" width="20.7109375" style="13" customWidth="1"/>
    <col min="3081" max="3081" width="22.42578125" style="13" customWidth="1"/>
    <col min="3082" max="3082" width="21.28515625" style="13" customWidth="1"/>
    <col min="3083" max="3083" width="16" style="13" bestFit="1" customWidth="1"/>
    <col min="3084" max="3084" width="49" style="13" customWidth="1"/>
    <col min="3085" max="3328" width="11.5703125" style="13"/>
    <col min="3329" max="3329" width="1.7109375" style="13" customWidth="1"/>
    <col min="3330" max="3331" width="28.7109375" style="13" customWidth="1"/>
    <col min="3332" max="3332" width="22.85546875" style="13" bestFit="1" customWidth="1"/>
    <col min="3333" max="3334" width="40.140625" style="13" customWidth="1"/>
    <col min="3335" max="3335" width="27.28515625" style="13" customWidth="1"/>
    <col min="3336" max="3336" width="20.7109375" style="13" customWidth="1"/>
    <col min="3337" max="3337" width="22.42578125" style="13" customWidth="1"/>
    <col min="3338" max="3338" width="21.28515625" style="13" customWidth="1"/>
    <col min="3339" max="3339" width="16" style="13" bestFit="1" customWidth="1"/>
    <col min="3340" max="3340" width="49" style="13" customWidth="1"/>
    <col min="3341" max="3584" width="11.5703125" style="13"/>
    <col min="3585" max="3585" width="1.7109375" style="13" customWidth="1"/>
    <col min="3586" max="3587" width="28.7109375" style="13" customWidth="1"/>
    <col min="3588" max="3588" width="22.85546875" style="13" bestFit="1" customWidth="1"/>
    <col min="3589" max="3590" width="40.140625" style="13" customWidth="1"/>
    <col min="3591" max="3591" width="27.28515625" style="13" customWidth="1"/>
    <col min="3592" max="3592" width="20.7109375" style="13" customWidth="1"/>
    <col min="3593" max="3593" width="22.42578125" style="13" customWidth="1"/>
    <col min="3594" max="3594" width="21.28515625" style="13" customWidth="1"/>
    <col min="3595" max="3595" width="16" style="13" bestFit="1" customWidth="1"/>
    <col min="3596" max="3596" width="49" style="13" customWidth="1"/>
    <col min="3597" max="3840" width="11.5703125" style="13"/>
    <col min="3841" max="3841" width="1.7109375" style="13" customWidth="1"/>
    <col min="3842" max="3843" width="28.7109375" style="13" customWidth="1"/>
    <col min="3844" max="3844" width="22.85546875" style="13" bestFit="1" customWidth="1"/>
    <col min="3845" max="3846" width="40.140625" style="13" customWidth="1"/>
    <col min="3847" max="3847" width="27.28515625" style="13" customWidth="1"/>
    <col min="3848" max="3848" width="20.7109375" style="13" customWidth="1"/>
    <col min="3849" max="3849" width="22.42578125" style="13" customWidth="1"/>
    <col min="3850" max="3850" width="21.28515625" style="13" customWidth="1"/>
    <col min="3851" max="3851" width="16" style="13" bestFit="1" customWidth="1"/>
    <col min="3852" max="3852" width="49" style="13" customWidth="1"/>
    <col min="3853" max="4096" width="11.5703125" style="13"/>
    <col min="4097" max="4097" width="1.7109375" style="13" customWidth="1"/>
    <col min="4098" max="4099" width="28.7109375" style="13" customWidth="1"/>
    <col min="4100" max="4100" width="22.85546875" style="13" bestFit="1" customWidth="1"/>
    <col min="4101" max="4102" width="40.140625" style="13" customWidth="1"/>
    <col min="4103" max="4103" width="27.28515625" style="13" customWidth="1"/>
    <col min="4104" max="4104" width="20.7109375" style="13" customWidth="1"/>
    <col min="4105" max="4105" width="22.42578125" style="13" customWidth="1"/>
    <col min="4106" max="4106" width="21.28515625" style="13" customWidth="1"/>
    <col min="4107" max="4107" width="16" style="13" bestFit="1" customWidth="1"/>
    <col min="4108" max="4108" width="49" style="13" customWidth="1"/>
    <col min="4109" max="4352" width="11.5703125" style="13"/>
    <col min="4353" max="4353" width="1.7109375" style="13" customWidth="1"/>
    <col min="4354" max="4355" width="28.7109375" style="13" customWidth="1"/>
    <col min="4356" max="4356" width="22.85546875" style="13" bestFit="1" customWidth="1"/>
    <col min="4357" max="4358" width="40.140625" style="13" customWidth="1"/>
    <col min="4359" max="4359" width="27.28515625" style="13" customWidth="1"/>
    <col min="4360" max="4360" width="20.7109375" style="13" customWidth="1"/>
    <col min="4361" max="4361" width="22.42578125" style="13" customWidth="1"/>
    <col min="4362" max="4362" width="21.28515625" style="13" customWidth="1"/>
    <col min="4363" max="4363" width="16" style="13" bestFit="1" customWidth="1"/>
    <col min="4364" max="4364" width="49" style="13" customWidth="1"/>
    <col min="4365" max="4608" width="11.5703125" style="13"/>
    <col min="4609" max="4609" width="1.7109375" style="13" customWidth="1"/>
    <col min="4610" max="4611" width="28.7109375" style="13" customWidth="1"/>
    <col min="4612" max="4612" width="22.85546875" style="13" bestFit="1" customWidth="1"/>
    <col min="4613" max="4614" width="40.140625" style="13" customWidth="1"/>
    <col min="4615" max="4615" width="27.28515625" style="13" customWidth="1"/>
    <col min="4616" max="4616" width="20.7109375" style="13" customWidth="1"/>
    <col min="4617" max="4617" width="22.42578125" style="13" customWidth="1"/>
    <col min="4618" max="4618" width="21.28515625" style="13" customWidth="1"/>
    <col min="4619" max="4619" width="16" style="13" bestFit="1" customWidth="1"/>
    <col min="4620" max="4620" width="49" style="13" customWidth="1"/>
    <col min="4621" max="4864" width="11.5703125" style="13"/>
    <col min="4865" max="4865" width="1.7109375" style="13" customWidth="1"/>
    <col min="4866" max="4867" width="28.7109375" style="13" customWidth="1"/>
    <col min="4868" max="4868" width="22.85546875" style="13" bestFit="1" customWidth="1"/>
    <col min="4869" max="4870" width="40.140625" style="13" customWidth="1"/>
    <col min="4871" max="4871" width="27.28515625" style="13" customWidth="1"/>
    <col min="4872" max="4872" width="20.7109375" style="13" customWidth="1"/>
    <col min="4873" max="4873" width="22.42578125" style="13" customWidth="1"/>
    <col min="4874" max="4874" width="21.28515625" style="13" customWidth="1"/>
    <col min="4875" max="4875" width="16" style="13" bestFit="1" customWidth="1"/>
    <col min="4876" max="4876" width="49" style="13" customWidth="1"/>
    <col min="4877" max="5120" width="11.5703125" style="13"/>
    <col min="5121" max="5121" width="1.7109375" style="13" customWidth="1"/>
    <col min="5122" max="5123" width="28.7109375" style="13" customWidth="1"/>
    <col min="5124" max="5124" width="22.85546875" style="13" bestFit="1" customWidth="1"/>
    <col min="5125" max="5126" width="40.140625" style="13" customWidth="1"/>
    <col min="5127" max="5127" width="27.28515625" style="13" customWidth="1"/>
    <col min="5128" max="5128" width="20.7109375" style="13" customWidth="1"/>
    <col min="5129" max="5129" width="22.42578125" style="13" customWidth="1"/>
    <col min="5130" max="5130" width="21.28515625" style="13" customWidth="1"/>
    <col min="5131" max="5131" width="16" style="13" bestFit="1" customWidth="1"/>
    <col min="5132" max="5132" width="49" style="13" customWidth="1"/>
    <col min="5133" max="5376" width="11.5703125" style="13"/>
    <col min="5377" max="5377" width="1.7109375" style="13" customWidth="1"/>
    <col min="5378" max="5379" width="28.7109375" style="13" customWidth="1"/>
    <col min="5380" max="5380" width="22.85546875" style="13" bestFit="1" customWidth="1"/>
    <col min="5381" max="5382" width="40.140625" style="13" customWidth="1"/>
    <col min="5383" max="5383" width="27.28515625" style="13" customWidth="1"/>
    <col min="5384" max="5384" width="20.7109375" style="13" customWidth="1"/>
    <col min="5385" max="5385" width="22.42578125" style="13" customWidth="1"/>
    <col min="5386" max="5386" width="21.28515625" style="13" customWidth="1"/>
    <col min="5387" max="5387" width="16" style="13" bestFit="1" customWidth="1"/>
    <col min="5388" max="5388" width="49" style="13" customWidth="1"/>
    <col min="5389" max="5632" width="11.5703125" style="13"/>
    <col min="5633" max="5633" width="1.7109375" style="13" customWidth="1"/>
    <col min="5634" max="5635" width="28.7109375" style="13" customWidth="1"/>
    <col min="5636" max="5636" width="22.85546875" style="13" bestFit="1" customWidth="1"/>
    <col min="5637" max="5638" width="40.140625" style="13" customWidth="1"/>
    <col min="5639" max="5639" width="27.28515625" style="13" customWidth="1"/>
    <col min="5640" max="5640" width="20.7109375" style="13" customWidth="1"/>
    <col min="5641" max="5641" width="22.42578125" style="13" customWidth="1"/>
    <col min="5642" max="5642" width="21.28515625" style="13" customWidth="1"/>
    <col min="5643" max="5643" width="16" style="13" bestFit="1" customWidth="1"/>
    <col min="5644" max="5644" width="49" style="13" customWidth="1"/>
    <col min="5645" max="5888" width="11.5703125" style="13"/>
    <col min="5889" max="5889" width="1.7109375" style="13" customWidth="1"/>
    <col min="5890" max="5891" width="28.7109375" style="13" customWidth="1"/>
    <col min="5892" max="5892" width="22.85546875" style="13" bestFit="1" customWidth="1"/>
    <col min="5893" max="5894" width="40.140625" style="13" customWidth="1"/>
    <col min="5895" max="5895" width="27.28515625" style="13" customWidth="1"/>
    <col min="5896" max="5896" width="20.7109375" style="13" customWidth="1"/>
    <col min="5897" max="5897" width="22.42578125" style="13" customWidth="1"/>
    <col min="5898" max="5898" width="21.28515625" style="13" customWidth="1"/>
    <col min="5899" max="5899" width="16" style="13" bestFit="1" customWidth="1"/>
    <col min="5900" max="5900" width="49" style="13" customWidth="1"/>
    <col min="5901" max="6144" width="11.5703125" style="13"/>
    <col min="6145" max="6145" width="1.7109375" style="13" customWidth="1"/>
    <col min="6146" max="6147" width="28.7109375" style="13" customWidth="1"/>
    <col min="6148" max="6148" width="22.85546875" style="13" bestFit="1" customWidth="1"/>
    <col min="6149" max="6150" width="40.140625" style="13" customWidth="1"/>
    <col min="6151" max="6151" width="27.28515625" style="13" customWidth="1"/>
    <col min="6152" max="6152" width="20.7109375" style="13" customWidth="1"/>
    <col min="6153" max="6153" width="22.42578125" style="13" customWidth="1"/>
    <col min="6154" max="6154" width="21.28515625" style="13" customWidth="1"/>
    <col min="6155" max="6155" width="16" style="13" bestFit="1" customWidth="1"/>
    <col min="6156" max="6156" width="49" style="13" customWidth="1"/>
    <col min="6157" max="6400" width="11.5703125" style="13"/>
    <col min="6401" max="6401" width="1.7109375" style="13" customWidth="1"/>
    <col min="6402" max="6403" width="28.7109375" style="13" customWidth="1"/>
    <col min="6404" max="6404" width="22.85546875" style="13" bestFit="1" customWidth="1"/>
    <col min="6405" max="6406" width="40.140625" style="13" customWidth="1"/>
    <col min="6407" max="6407" width="27.28515625" style="13" customWidth="1"/>
    <col min="6408" max="6408" width="20.7109375" style="13" customWidth="1"/>
    <col min="6409" max="6409" width="22.42578125" style="13" customWidth="1"/>
    <col min="6410" max="6410" width="21.28515625" style="13" customWidth="1"/>
    <col min="6411" max="6411" width="16" style="13" bestFit="1" customWidth="1"/>
    <col min="6412" max="6412" width="49" style="13" customWidth="1"/>
    <col min="6413" max="6656" width="11.5703125" style="13"/>
    <col min="6657" max="6657" width="1.7109375" style="13" customWidth="1"/>
    <col min="6658" max="6659" width="28.7109375" style="13" customWidth="1"/>
    <col min="6660" max="6660" width="22.85546875" style="13" bestFit="1" customWidth="1"/>
    <col min="6661" max="6662" width="40.140625" style="13" customWidth="1"/>
    <col min="6663" max="6663" width="27.28515625" style="13" customWidth="1"/>
    <col min="6664" max="6664" width="20.7109375" style="13" customWidth="1"/>
    <col min="6665" max="6665" width="22.42578125" style="13" customWidth="1"/>
    <col min="6666" max="6666" width="21.28515625" style="13" customWidth="1"/>
    <col min="6667" max="6667" width="16" style="13" bestFit="1" customWidth="1"/>
    <col min="6668" max="6668" width="49" style="13" customWidth="1"/>
    <col min="6669" max="6912" width="11.5703125" style="13"/>
    <col min="6913" max="6913" width="1.7109375" style="13" customWidth="1"/>
    <col min="6914" max="6915" width="28.7109375" style="13" customWidth="1"/>
    <col min="6916" max="6916" width="22.85546875" style="13" bestFit="1" customWidth="1"/>
    <col min="6917" max="6918" width="40.140625" style="13" customWidth="1"/>
    <col min="6919" max="6919" width="27.28515625" style="13" customWidth="1"/>
    <col min="6920" max="6920" width="20.7109375" style="13" customWidth="1"/>
    <col min="6921" max="6921" width="22.42578125" style="13" customWidth="1"/>
    <col min="6922" max="6922" width="21.28515625" style="13" customWidth="1"/>
    <col min="6923" max="6923" width="16" style="13" bestFit="1" customWidth="1"/>
    <col min="6924" max="6924" width="49" style="13" customWidth="1"/>
    <col min="6925" max="7168" width="11.5703125" style="13"/>
    <col min="7169" max="7169" width="1.7109375" style="13" customWidth="1"/>
    <col min="7170" max="7171" width="28.7109375" style="13" customWidth="1"/>
    <col min="7172" max="7172" width="22.85546875" style="13" bestFit="1" customWidth="1"/>
    <col min="7173" max="7174" width="40.140625" style="13" customWidth="1"/>
    <col min="7175" max="7175" width="27.28515625" style="13" customWidth="1"/>
    <col min="7176" max="7176" width="20.7109375" style="13" customWidth="1"/>
    <col min="7177" max="7177" width="22.42578125" style="13" customWidth="1"/>
    <col min="7178" max="7178" width="21.28515625" style="13" customWidth="1"/>
    <col min="7179" max="7179" width="16" style="13" bestFit="1" customWidth="1"/>
    <col min="7180" max="7180" width="49" style="13" customWidth="1"/>
    <col min="7181" max="7424" width="11.5703125" style="13"/>
    <col min="7425" max="7425" width="1.7109375" style="13" customWidth="1"/>
    <col min="7426" max="7427" width="28.7109375" style="13" customWidth="1"/>
    <col min="7428" max="7428" width="22.85546875" style="13" bestFit="1" customWidth="1"/>
    <col min="7429" max="7430" width="40.140625" style="13" customWidth="1"/>
    <col min="7431" max="7431" width="27.28515625" style="13" customWidth="1"/>
    <col min="7432" max="7432" width="20.7109375" style="13" customWidth="1"/>
    <col min="7433" max="7433" width="22.42578125" style="13" customWidth="1"/>
    <col min="7434" max="7434" width="21.28515625" style="13" customWidth="1"/>
    <col min="7435" max="7435" width="16" style="13" bestFit="1" customWidth="1"/>
    <col min="7436" max="7436" width="49" style="13" customWidth="1"/>
    <col min="7437" max="7680" width="11.5703125" style="13"/>
    <col min="7681" max="7681" width="1.7109375" style="13" customWidth="1"/>
    <col min="7682" max="7683" width="28.7109375" style="13" customWidth="1"/>
    <col min="7684" max="7684" width="22.85546875" style="13" bestFit="1" customWidth="1"/>
    <col min="7685" max="7686" width="40.140625" style="13" customWidth="1"/>
    <col min="7687" max="7687" width="27.28515625" style="13" customWidth="1"/>
    <col min="7688" max="7688" width="20.7109375" style="13" customWidth="1"/>
    <col min="7689" max="7689" width="22.42578125" style="13" customWidth="1"/>
    <col min="7690" max="7690" width="21.28515625" style="13" customWidth="1"/>
    <col min="7691" max="7691" width="16" style="13" bestFit="1" customWidth="1"/>
    <col min="7692" max="7692" width="49" style="13" customWidth="1"/>
    <col min="7693" max="7936" width="11.5703125" style="13"/>
    <col min="7937" max="7937" width="1.7109375" style="13" customWidth="1"/>
    <col min="7938" max="7939" width="28.7109375" style="13" customWidth="1"/>
    <col min="7940" max="7940" width="22.85546875" style="13" bestFit="1" customWidth="1"/>
    <col min="7941" max="7942" width="40.140625" style="13" customWidth="1"/>
    <col min="7943" max="7943" width="27.28515625" style="13" customWidth="1"/>
    <col min="7944" max="7944" width="20.7109375" style="13" customWidth="1"/>
    <col min="7945" max="7945" width="22.42578125" style="13" customWidth="1"/>
    <col min="7946" max="7946" width="21.28515625" style="13" customWidth="1"/>
    <col min="7947" max="7947" width="16" style="13" bestFit="1" customWidth="1"/>
    <col min="7948" max="7948" width="49" style="13" customWidth="1"/>
    <col min="7949" max="8192" width="11.5703125" style="13"/>
    <col min="8193" max="8193" width="1.7109375" style="13" customWidth="1"/>
    <col min="8194" max="8195" width="28.7109375" style="13" customWidth="1"/>
    <col min="8196" max="8196" width="22.85546875" style="13" bestFit="1" customWidth="1"/>
    <col min="8197" max="8198" width="40.140625" style="13" customWidth="1"/>
    <col min="8199" max="8199" width="27.28515625" style="13" customWidth="1"/>
    <col min="8200" max="8200" width="20.7109375" style="13" customWidth="1"/>
    <col min="8201" max="8201" width="22.42578125" style="13" customWidth="1"/>
    <col min="8202" max="8202" width="21.28515625" style="13" customWidth="1"/>
    <col min="8203" max="8203" width="16" style="13" bestFit="1" customWidth="1"/>
    <col min="8204" max="8204" width="49" style="13" customWidth="1"/>
    <col min="8205" max="8448" width="11.5703125" style="13"/>
    <col min="8449" max="8449" width="1.7109375" style="13" customWidth="1"/>
    <col min="8450" max="8451" width="28.7109375" style="13" customWidth="1"/>
    <col min="8452" max="8452" width="22.85546875" style="13" bestFit="1" customWidth="1"/>
    <col min="8453" max="8454" width="40.140625" style="13" customWidth="1"/>
    <col min="8455" max="8455" width="27.28515625" style="13" customWidth="1"/>
    <col min="8456" max="8456" width="20.7109375" style="13" customWidth="1"/>
    <col min="8457" max="8457" width="22.42578125" style="13" customWidth="1"/>
    <col min="8458" max="8458" width="21.28515625" style="13" customWidth="1"/>
    <col min="8459" max="8459" width="16" style="13" bestFit="1" customWidth="1"/>
    <col min="8460" max="8460" width="49" style="13" customWidth="1"/>
    <col min="8461" max="8704" width="11.5703125" style="13"/>
    <col min="8705" max="8705" width="1.7109375" style="13" customWidth="1"/>
    <col min="8706" max="8707" width="28.7109375" style="13" customWidth="1"/>
    <col min="8708" max="8708" width="22.85546875" style="13" bestFit="1" customWidth="1"/>
    <col min="8709" max="8710" width="40.140625" style="13" customWidth="1"/>
    <col min="8711" max="8711" width="27.28515625" style="13" customWidth="1"/>
    <col min="8712" max="8712" width="20.7109375" style="13" customWidth="1"/>
    <col min="8713" max="8713" width="22.42578125" style="13" customWidth="1"/>
    <col min="8714" max="8714" width="21.28515625" style="13" customWidth="1"/>
    <col min="8715" max="8715" width="16" style="13" bestFit="1" customWidth="1"/>
    <col min="8716" max="8716" width="49" style="13" customWidth="1"/>
    <col min="8717" max="8960" width="11.5703125" style="13"/>
    <col min="8961" max="8961" width="1.7109375" style="13" customWidth="1"/>
    <col min="8962" max="8963" width="28.7109375" style="13" customWidth="1"/>
    <col min="8964" max="8964" width="22.85546875" style="13" bestFit="1" customWidth="1"/>
    <col min="8965" max="8966" width="40.140625" style="13" customWidth="1"/>
    <col min="8967" max="8967" width="27.28515625" style="13" customWidth="1"/>
    <col min="8968" max="8968" width="20.7109375" style="13" customWidth="1"/>
    <col min="8969" max="8969" width="22.42578125" style="13" customWidth="1"/>
    <col min="8970" max="8970" width="21.28515625" style="13" customWidth="1"/>
    <col min="8971" max="8971" width="16" style="13" bestFit="1" customWidth="1"/>
    <col min="8972" max="8972" width="49" style="13" customWidth="1"/>
    <col min="8973" max="9216" width="11.5703125" style="13"/>
    <col min="9217" max="9217" width="1.7109375" style="13" customWidth="1"/>
    <col min="9218" max="9219" width="28.7109375" style="13" customWidth="1"/>
    <col min="9220" max="9220" width="22.85546875" style="13" bestFit="1" customWidth="1"/>
    <col min="9221" max="9222" width="40.140625" style="13" customWidth="1"/>
    <col min="9223" max="9223" width="27.28515625" style="13" customWidth="1"/>
    <col min="9224" max="9224" width="20.7109375" style="13" customWidth="1"/>
    <col min="9225" max="9225" width="22.42578125" style="13" customWidth="1"/>
    <col min="9226" max="9226" width="21.28515625" style="13" customWidth="1"/>
    <col min="9227" max="9227" width="16" style="13" bestFit="1" customWidth="1"/>
    <col min="9228" max="9228" width="49" style="13" customWidth="1"/>
    <col min="9229" max="9472" width="11.5703125" style="13"/>
    <col min="9473" max="9473" width="1.7109375" style="13" customWidth="1"/>
    <col min="9474" max="9475" width="28.7109375" style="13" customWidth="1"/>
    <col min="9476" max="9476" width="22.85546875" style="13" bestFit="1" customWidth="1"/>
    <col min="9477" max="9478" width="40.140625" style="13" customWidth="1"/>
    <col min="9479" max="9479" width="27.28515625" style="13" customWidth="1"/>
    <col min="9480" max="9480" width="20.7109375" style="13" customWidth="1"/>
    <col min="9481" max="9481" width="22.42578125" style="13" customWidth="1"/>
    <col min="9482" max="9482" width="21.28515625" style="13" customWidth="1"/>
    <col min="9483" max="9483" width="16" style="13" bestFit="1" customWidth="1"/>
    <col min="9484" max="9484" width="49" style="13" customWidth="1"/>
    <col min="9485" max="9728" width="11.5703125" style="13"/>
    <col min="9729" max="9729" width="1.7109375" style="13" customWidth="1"/>
    <col min="9730" max="9731" width="28.7109375" style="13" customWidth="1"/>
    <col min="9732" max="9732" width="22.85546875" style="13" bestFit="1" customWidth="1"/>
    <col min="9733" max="9734" width="40.140625" style="13" customWidth="1"/>
    <col min="9735" max="9735" width="27.28515625" style="13" customWidth="1"/>
    <col min="9736" max="9736" width="20.7109375" style="13" customWidth="1"/>
    <col min="9737" max="9737" width="22.42578125" style="13" customWidth="1"/>
    <col min="9738" max="9738" width="21.28515625" style="13" customWidth="1"/>
    <col min="9739" max="9739" width="16" style="13" bestFit="1" customWidth="1"/>
    <col min="9740" max="9740" width="49" style="13" customWidth="1"/>
    <col min="9741" max="9984" width="11.5703125" style="13"/>
    <col min="9985" max="9985" width="1.7109375" style="13" customWidth="1"/>
    <col min="9986" max="9987" width="28.7109375" style="13" customWidth="1"/>
    <col min="9988" max="9988" width="22.85546875" style="13" bestFit="1" customWidth="1"/>
    <col min="9989" max="9990" width="40.140625" style="13" customWidth="1"/>
    <col min="9991" max="9991" width="27.28515625" style="13" customWidth="1"/>
    <col min="9992" max="9992" width="20.7109375" style="13" customWidth="1"/>
    <col min="9993" max="9993" width="22.42578125" style="13" customWidth="1"/>
    <col min="9994" max="9994" width="21.28515625" style="13" customWidth="1"/>
    <col min="9995" max="9995" width="16" style="13" bestFit="1" customWidth="1"/>
    <col min="9996" max="9996" width="49" style="13" customWidth="1"/>
    <col min="9997" max="10240" width="11.5703125" style="13"/>
    <col min="10241" max="10241" width="1.7109375" style="13" customWidth="1"/>
    <col min="10242" max="10243" width="28.7109375" style="13" customWidth="1"/>
    <col min="10244" max="10244" width="22.85546875" style="13" bestFit="1" customWidth="1"/>
    <col min="10245" max="10246" width="40.140625" style="13" customWidth="1"/>
    <col min="10247" max="10247" width="27.28515625" style="13" customWidth="1"/>
    <col min="10248" max="10248" width="20.7109375" style="13" customWidth="1"/>
    <col min="10249" max="10249" width="22.42578125" style="13" customWidth="1"/>
    <col min="10250" max="10250" width="21.28515625" style="13" customWidth="1"/>
    <col min="10251" max="10251" width="16" style="13" bestFit="1" customWidth="1"/>
    <col min="10252" max="10252" width="49" style="13" customWidth="1"/>
    <col min="10253" max="10496" width="11.5703125" style="13"/>
    <col min="10497" max="10497" width="1.7109375" style="13" customWidth="1"/>
    <col min="10498" max="10499" width="28.7109375" style="13" customWidth="1"/>
    <col min="10500" max="10500" width="22.85546875" style="13" bestFit="1" customWidth="1"/>
    <col min="10501" max="10502" width="40.140625" style="13" customWidth="1"/>
    <col min="10503" max="10503" width="27.28515625" style="13" customWidth="1"/>
    <col min="10504" max="10504" width="20.7109375" style="13" customWidth="1"/>
    <col min="10505" max="10505" width="22.42578125" style="13" customWidth="1"/>
    <col min="10506" max="10506" width="21.28515625" style="13" customWidth="1"/>
    <col min="10507" max="10507" width="16" style="13" bestFit="1" customWidth="1"/>
    <col min="10508" max="10508" width="49" style="13" customWidth="1"/>
    <col min="10509" max="10752" width="11.5703125" style="13"/>
    <col min="10753" max="10753" width="1.7109375" style="13" customWidth="1"/>
    <col min="10754" max="10755" width="28.7109375" style="13" customWidth="1"/>
    <col min="10756" max="10756" width="22.85546875" style="13" bestFit="1" customWidth="1"/>
    <col min="10757" max="10758" width="40.140625" style="13" customWidth="1"/>
    <col min="10759" max="10759" width="27.28515625" style="13" customWidth="1"/>
    <col min="10760" max="10760" width="20.7109375" style="13" customWidth="1"/>
    <col min="10761" max="10761" width="22.42578125" style="13" customWidth="1"/>
    <col min="10762" max="10762" width="21.28515625" style="13" customWidth="1"/>
    <col min="10763" max="10763" width="16" style="13" bestFit="1" customWidth="1"/>
    <col min="10764" max="10764" width="49" style="13" customWidth="1"/>
    <col min="10765" max="11008" width="11.5703125" style="13"/>
    <col min="11009" max="11009" width="1.7109375" style="13" customWidth="1"/>
    <col min="11010" max="11011" width="28.7109375" style="13" customWidth="1"/>
    <col min="11012" max="11012" width="22.85546875" style="13" bestFit="1" customWidth="1"/>
    <col min="11013" max="11014" width="40.140625" style="13" customWidth="1"/>
    <col min="11015" max="11015" width="27.28515625" style="13" customWidth="1"/>
    <col min="11016" max="11016" width="20.7109375" style="13" customWidth="1"/>
    <col min="11017" max="11017" width="22.42578125" style="13" customWidth="1"/>
    <col min="11018" max="11018" width="21.28515625" style="13" customWidth="1"/>
    <col min="11019" max="11019" width="16" style="13" bestFit="1" customWidth="1"/>
    <col min="11020" max="11020" width="49" style="13" customWidth="1"/>
    <col min="11021" max="11264" width="11.5703125" style="13"/>
    <col min="11265" max="11265" width="1.7109375" style="13" customWidth="1"/>
    <col min="11266" max="11267" width="28.7109375" style="13" customWidth="1"/>
    <col min="11268" max="11268" width="22.85546875" style="13" bestFit="1" customWidth="1"/>
    <col min="11269" max="11270" width="40.140625" style="13" customWidth="1"/>
    <col min="11271" max="11271" width="27.28515625" style="13" customWidth="1"/>
    <col min="11272" max="11272" width="20.7109375" style="13" customWidth="1"/>
    <col min="11273" max="11273" width="22.42578125" style="13" customWidth="1"/>
    <col min="11274" max="11274" width="21.28515625" style="13" customWidth="1"/>
    <col min="11275" max="11275" width="16" style="13" bestFit="1" customWidth="1"/>
    <col min="11276" max="11276" width="49" style="13" customWidth="1"/>
    <col min="11277" max="11520" width="11.5703125" style="13"/>
    <col min="11521" max="11521" width="1.7109375" style="13" customWidth="1"/>
    <col min="11522" max="11523" width="28.7109375" style="13" customWidth="1"/>
    <col min="11524" max="11524" width="22.85546875" style="13" bestFit="1" customWidth="1"/>
    <col min="11525" max="11526" width="40.140625" style="13" customWidth="1"/>
    <col min="11527" max="11527" width="27.28515625" style="13" customWidth="1"/>
    <col min="11528" max="11528" width="20.7109375" style="13" customWidth="1"/>
    <col min="11529" max="11529" width="22.42578125" style="13" customWidth="1"/>
    <col min="11530" max="11530" width="21.28515625" style="13" customWidth="1"/>
    <col min="11531" max="11531" width="16" style="13" bestFit="1" customWidth="1"/>
    <col min="11532" max="11532" width="49" style="13" customWidth="1"/>
    <col min="11533" max="11776" width="11.5703125" style="13"/>
    <col min="11777" max="11777" width="1.7109375" style="13" customWidth="1"/>
    <col min="11778" max="11779" width="28.7109375" style="13" customWidth="1"/>
    <col min="11780" max="11780" width="22.85546875" style="13" bestFit="1" customWidth="1"/>
    <col min="11781" max="11782" width="40.140625" style="13" customWidth="1"/>
    <col min="11783" max="11783" width="27.28515625" style="13" customWidth="1"/>
    <col min="11784" max="11784" width="20.7109375" style="13" customWidth="1"/>
    <col min="11785" max="11785" width="22.42578125" style="13" customWidth="1"/>
    <col min="11786" max="11786" width="21.28515625" style="13" customWidth="1"/>
    <col min="11787" max="11787" width="16" style="13" bestFit="1" customWidth="1"/>
    <col min="11788" max="11788" width="49" style="13" customWidth="1"/>
    <col min="11789" max="12032" width="11.5703125" style="13"/>
    <col min="12033" max="12033" width="1.7109375" style="13" customWidth="1"/>
    <col min="12034" max="12035" width="28.7109375" style="13" customWidth="1"/>
    <col min="12036" max="12036" width="22.85546875" style="13" bestFit="1" customWidth="1"/>
    <col min="12037" max="12038" width="40.140625" style="13" customWidth="1"/>
    <col min="12039" max="12039" width="27.28515625" style="13" customWidth="1"/>
    <col min="12040" max="12040" width="20.7109375" style="13" customWidth="1"/>
    <col min="12041" max="12041" width="22.42578125" style="13" customWidth="1"/>
    <col min="12042" max="12042" width="21.28515625" style="13" customWidth="1"/>
    <col min="12043" max="12043" width="16" style="13" bestFit="1" customWidth="1"/>
    <col min="12044" max="12044" width="49" style="13" customWidth="1"/>
    <col min="12045" max="12288" width="11.5703125" style="13"/>
    <col min="12289" max="12289" width="1.7109375" style="13" customWidth="1"/>
    <col min="12290" max="12291" width="28.7109375" style="13" customWidth="1"/>
    <col min="12292" max="12292" width="22.85546875" style="13" bestFit="1" customWidth="1"/>
    <col min="12293" max="12294" width="40.140625" style="13" customWidth="1"/>
    <col min="12295" max="12295" width="27.28515625" style="13" customWidth="1"/>
    <col min="12296" max="12296" width="20.7109375" style="13" customWidth="1"/>
    <col min="12297" max="12297" width="22.42578125" style="13" customWidth="1"/>
    <col min="12298" max="12298" width="21.28515625" style="13" customWidth="1"/>
    <col min="12299" max="12299" width="16" style="13" bestFit="1" customWidth="1"/>
    <col min="12300" max="12300" width="49" style="13" customWidth="1"/>
    <col min="12301" max="12544" width="11.5703125" style="13"/>
    <col min="12545" max="12545" width="1.7109375" style="13" customWidth="1"/>
    <col min="12546" max="12547" width="28.7109375" style="13" customWidth="1"/>
    <col min="12548" max="12548" width="22.85546875" style="13" bestFit="1" customWidth="1"/>
    <col min="12549" max="12550" width="40.140625" style="13" customWidth="1"/>
    <col min="12551" max="12551" width="27.28515625" style="13" customWidth="1"/>
    <col min="12552" max="12552" width="20.7109375" style="13" customWidth="1"/>
    <col min="12553" max="12553" width="22.42578125" style="13" customWidth="1"/>
    <col min="12554" max="12554" width="21.28515625" style="13" customWidth="1"/>
    <col min="12555" max="12555" width="16" style="13" bestFit="1" customWidth="1"/>
    <col min="12556" max="12556" width="49" style="13" customWidth="1"/>
    <col min="12557" max="12800" width="11.5703125" style="13"/>
    <col min="12801" max="12801" width="1.7109375" style="13" customWidth="1"/>
    <col min="12802" max="12803" width="28.7109375" style="13" customWidth="1"/>
    <col min="12804" max="12804" width="22.85546875" style="13" bestFit="1" customWidth="1"/>
    <col min="12805" max="12806" width="40.140625" style="13" customWidth="1"/>
    <col min="12807" max="12807" width="27.28515625" style="13" customWidth="1"/>
    <col min="12808" max="12808" width="20.7109375" style="13" customWidth="1"/>
    <col min="12809" max="12809" width="22.42578125" style="13" customWidth="1"/>
    <col min="12810" max="12810" width="21.28515625" style="13" customWidth="1"/>
    <col min="12811" max="12811" width="16" style="13" bestFit="1" customWidth="1"/>
    <col min="12812" max="12812" width="49" style="13" customWidth="1"/>
    <col min="12813" max="13056" width="11.5703125" style="13"/>
    <col min="13057" max="13057" width="1.7109375" style="13" customWidth="1"/>
    <col min="13058" max="13059" width="28.7109375" style="13" customWidth="1"/>
    <col min="13060" max="13060" width="22.85546875" style="13" bestFit="1" customWidth="1"/>
    <col min="13061" max="13062" width="40.140625" style="13" customWidth="1"/>
    <col min="13063" max="13063" width="27.28515625" style="13" customWidth="1"/>
    <col min="13064" max="13064" width="20.7109375" style="13" customWidth="1"/>
    <col min="13065" max="13065" width="22.42578125" style="13" customWidth="1"/>
    <col min="13066" max="13066" width="21.28515625" style="13" customWidth="1"/>
    <col min="13067" max="13067" width="16" style="13" bestFit="1" customWidth="1"/>
    <col min="13068" max="13068" width="49" style="13" customWidth="1"/>
    <col min="13069" max="13312" width="11.5703125" style="13"/>
    <col min="13313" max="13313" width="1.7109375" style="13" customWidth="1"/>
    <col min="13314" max="13315" width="28.7109375" style="13" customWidth="1"/>
    <col min="13316" max="13316" width="22.85546875" style="13" bestFit="1" customWidth="1"/>
    <col min="13317" max="13318" width="40.140625" style="13" customWidth="1"/>
    <col min="13319" max="13319" width="27.28515625" style="13" customWidth="1"/>
    <col min="13320" max="13320" width="20.7109375" style="13" customWidth="1"/>
    <col min="13321" max="13321" width="22.42578125" style="13" customWidth="1"/>
    <col min="13322" max="13322" width="21.28515625" style="13" customWidth="1"/>
    <col min="13323" max="13323" width="16" style="13" bestFit="1" customWidth="1"/>
    <col min="13324" max="13324" width="49" style="13" customWidth="1"/>
    <col min="13325" max="13568" width="11.5703125" style="13"/>
    <col min="13569" max="13569" width="1.7109375" style="13" customWidth="1"/>
    <col min="13570" max="13571" width="28.7109375" style="13" customWidth="1"/>
    <col min="13572" max="13572" width="22.85546875" style="13" bestFit="1" customWidth="1"/>
    <col min="13573" max="13574" width="40.140625" style="13" customWidth="1"/>
    <col min="13575" max="13575" width="27.28515625" style="13" customWidth="1"/>
    <col min="13576" max="13576" width="20.7109375" style="13" customWidth="1"/>
    <col min="13577" max="13577" width="22.42578125" style="13" customWidth="1"/>
    <col min="13578" max="13578" width="21.28515625" style="13" customWidth="1"/>
    <col min="13579" max="13579" width="16" style="13" bestFit="1" customWidth="1"/>
    <col min="13580" max="13580" width="49" style="13" customWidth="1"/>
    <col min="13581" max="13824" width="11.5703125" style="13"/>
    <col min="13825" max="13825" width="1.7109375" style="13" customWidth="1"/>
    <col min="13826" max="13827" width="28.7109375" style="13" customWidth="1"/>
    <col min="13828" max="13828" width="22.85546875" style="13" bestFit="1" customWidth="1"/>
    <col min="13829" max="13830" width="40.140625" style="13" customWidth="1"/>
    <col min="13831" max="13831" width="27.28515625" style="13" customWidth="1"/>
    <col min="13832" max="13832" width="20.7109375" style="13" customWidth="1"/>
    <col min="13833" max="13833" width="22.42578125" style="13" customWidth="1"/>
    <col min="13834" max="13834" width="21.28515625" style="13" customWidth="1"/>
    <col min="13835" max="13835" width="16" style="13" bestFit="1" customWidth="1"/>
    <col min="13836" max="13836" width="49" style="13" customWidth="1"/>
    <col min="13837" max="14080" width="11.5703125" style="13"/>
    <col min="14081" max="14081" width="1.7109375" style="13" customWidth="1"/>
    <col min="14082" max="14083" width="28.7109375" style="13" customWidth="1"/>
    <col min="14084" max="14084" width="22.85546875" style="13" bestFit="1" customWidth="1"/>
    <col min="14085" max="14086" width="40.140625" style="13" customWidth="1"/>
    <col min="14087" max="14087" width="27.28515625" style="13" customWidth="1"/>
    <col min="14088" max="14088" width="20.7109375" style="13" customWidth="1"/>
    <col min="14089" max="14089" width="22.42578125" style="13" customWidth="1"/>
    <col min="14090" max="14090" width="21.28515625" style="13" customWidth="1"/>
    <col min="14091" max="14091" width="16" style="13" bestFit="1" customWidth="1"/>
    <col min="14092" max="14092" width="49" style="13" customWidth="1"/>
    <col min="14093" max="14336" width="11.5703125" style="13"/>
    <col min="14337" max="14337" width="1.7109375" style="13" customWidth="1"/>
    <col min="14338" max="14339" width="28.7109375" style="13" customWidth="1"/>
    <col min="14340" max="14340" width="22.85546875" style="13" bestFit="1" customWidth="1"/>
    <col min="14341" max="14342" width="40.140625" style="13" customWidth="1"/>
    <col min="14343" max="14343" width="27.28515625" style="13" customWidth="1"/>
    <col min="14344" max="14344" width="20.7109375" style="13" customWidth="1"/>
    <col min="14345" max="14345" width="22.42578125" style="13" customWidth="1"/>
    <col min="14346" max="14346" width="21.28515625" style="13" customWidth="1"/>
    <col min="14347" max="14347" width="16" style="13" bestFit="1" customWidth="1"/>
    <col min="14348" max="14348" width="49" style="13" customWidth="1"/>
    <col min="14349" max="14592" width="11.5703125" style="13"/>
    <col min="14593" max="14593" width="1.7109375" style="13" customWidth="1"/>
    <col min="14594" max="14595" width="28.7109375" style="13" customWidth="1"/>
    <col min="14596" max="14596" width="22.85546875" style="13" bestFit="1" customWidth="1"/>
    <col min="14597" max="14598" width="40.140625" style="13" customWidth="1"/>
    <col min="14599" max="14599" width="27.28515625" style="13" customWidth="1"/>
    <col min="14600" max="14600" width="20.7109375" style="13" customWidth="1"/>
    <col min="14601" max="14601" width="22.42578125" style="13" customWidth="1"/>
    <col min="14602" max="14602" width="21.28515625" style="13" customWidth="1"/>
    <col min="14603" max="14603" width="16" style="13" bestFit="1" customWidth="1"/>
    <col min="14604" max="14604" width="49" style="13" customWidth="1"/>
    <col min="14605" max="14848" width="11.5703125" style="13"/>
    <col min="14849" max="14849" width="1.7109375" style="13" customWidth="1"/>
    <col min="14850" max="14851" width="28.7109375" style="13" customWidth="1"/>
    <col min="14852" max="14852" width="22.85546875" style="13" bestFit="1" customWidth="1"/>
    <col min="14853" max="14854" width="40.140625" style="13" customWidth="1"/>
    <col min="14855" max="14855" width="27.28515625" style="13" customWidth="1"/>
    <col min="14856" max="14856" width="20.7109375" style="13" customWidth="1"/>
    <col min="14857" max="14857" width="22.42578125" style="13" customWidth="1"/>
    <col min="14858" max="14858" width="21.28515625" style="13" customWidth="1"/>
    <col min="14859" max="14859" width="16" style="13" bestFit="1" customWidth="1"/>
    <col min="14860" max="14860" width="49" style="13" customWidth="1"/>
    <col min="14861" max="15104" width="11.5703125" style="13"/>
    <col min="15105" max="15105" width="1.7109375" style="13" customWidth="1"/>
    <col min="15106" max="15107" width="28.7109375" style="13" customWidth="1"/>
    <col min="15108" max="15108" width="22.85546875" style="13" bestFit="1" customWidth="1"/>
    <col min="15109" max="15110" width="40.140625" style="13" customWidth="1"/>
    <col min="15111" max="15111" width="27.28515625" style="13" customWidth="1"/>
    <col min="15112" max="15112" width="20.7109375" style="13" customWidth="1"/>
    <col min="15113" max="15113" width="22.42578125" style="13" customWidth="1"/>
    <col min="15114" max="15114" width="21.28515625" style="13" customWidth="1"/>
    <col min="15115" max="15115" width="16" style="13" bestFit="1" customWidth="1"/>
    <col min="15116" max="15116" width="49" style="13" customWidth="1"/>
    <col min="15117" max="15360" width="11.5703125" style="13"/>
    <col min="15361" max="15361" width="1.7109375" style="13" customWidth="1"/>
    <col min="15362" max="15363" width="28.7109375" style="13" customWidth="1"/>
    <col min="15364" max="15364" width="22.85546875" style="13" bestFit="1" customWidth="1"/>
    <col min="15365" max="15366" width="40.140625" style="13" customWidth="1"/>
    <col min="15367" max="15367" width="27.28515625" style="13" customWidth="1"/>
    <col min="15368" max="15368" width="20.7109375" style="13" customWidth="1"/>
    <col min="15369" max="15369" width="22.42578125" style="13" customWidth="1"/>
    <col min="15370" max="15370" width="21.28515625" style="13" customWidth="1"/>
    <col min="15371" max="15371" width="16" style="13" bestFit="1" customWidth="1"/>
    <col min="15372" max="15372" width="49" style="13" customWidth="1"/>
    <col min="15373" max="15616" width="11.5703125" style="13"/>
    <col min="15617" max="15617" width="1.7109375" style="13" customWidth="1"/>
    <col min="15618" max="15619" width="28.7109375" style="13" customWidth="1"/>
    <col min="15620" max="15620" width="22.85546875" style="13" bestFit="1" customWidth="1"/>
    <col min="15621" max="15622" width="40.140625" style="13" customWidth="1"/>
    <col min="15623" max="15623" width="27.28515625" style="13" customWidth="1"/>
    <col min="15624" max="15624" width="20.7109375" style="13" customWidth="1"/>
    <col min="15625" max="15625" width="22.42578125" style="13" customWidth="1"/>
    <col min="15626" max="15626" width="21.28515625" style="13" customWidth="1"/>
    <col min="15627" max="15627" width="16" style="13" bestFit="1" customWidth="1"/>
    <col min="15628" max="15628" width="49" style="13" customWidth="1"/>
    <col min="15629" max="15872" width="11.5703125" style="13"/>
    <col min="15873" max="15873" width="1.7109375" style="13" customWidth="1"/>
    <col min="15874" max="15875" width="28.7109375" style="13" customWidth="1"/>
    <col min="15876" max="15876" width="22.85546875" style="13" bestFit="1" customWidth="1"/>
    <col min="15877" max="15878" width="40.140625" style="13" customWidth="1"/>
    <col min="15879" max="15879" width="27.28515625" style="13" customWidth="1"/>
    <col min="15880" max="15880" width="20.7109375" style="13" customWidth="1"/>
    <col min="15881" max="15881" width="22.42578125" style="13" customWidth="1"/>
    <col min="15882" max="15882" width="21.28515625" style="13" customWidth="1"/>
    <col min="15883" max="15883" width="16" style="13" bestFit="1" customWidth="1"/>
    <col min="15884" max="15884" width="49" style="13" customWidth="1"/>
    <col min="15885" max="16128" width="11.5703125" style="13"/>
    <col min="16129" max="16129" width="1.7109375" style="13" customWidth="1"/>
    <col min="16130" max="16131" width="28.7109375" style="13" customWidth="1"/>
    <col min="16132" max="16132" width="22.85546875" style="13" bestFit="1" customWidth="1"/>
    <col min="16133" max="16134" width="40.140625" style="13" customWidth="1"/>
    <col min="16135" max="16135" width="27.28515625" style="13" customWidth="1"/>
    <col min="16136" max="16136" width="20.7109375" style="13" customWidth="1"/>
    <col min="16137" max="16137" width="22.42578125" style="13" customWidth="1"/>
    <col min="16138" max="16138" width="21.28515625" style="13" customWidth="1"/>
    <col min="16139" max="16139" width="16" style="13" bestFit="1" customWidth="1"/>
    <col min="16140" max="16140" width="49" style="13" customWidth="1"/>
    <col min="16141" max="16384" width="11.5703125" style="13"/>
  </cols>
  <sheetData>
    <row r="2" spans="2:17" s="1" customFormat="1" ht="66.75" customHeight="1">
      <c r="B2" s="971" t="s">
        <v>640</v>
      </c>
      <c r="C2" s="972"/>
      <c r="D2" s="972"/>
      <c r="E2" s="972"/>
      <c r="F2" s="972"/>
      <c r="G2" s="972"/>
      <c r="H2" s="972"/>
      <c r="I2" s="972"/>
      <c r="J2" s="972"/>
      <c r="K2" s="972"/>
      <c r="L2" s="972"/>
      <c r="M2" s="972"/>
    </row>
    <row r="3" spans="2:17" s="2" customFormat="1" ht="13.5" thickBot="1"/>
    <row r="4" spans="2:17" s="2" customFormat="1" ht="36" customHeight="1" thickBot="1">
      <c r="B4" s="973" t="s">
        <v>1</v>
      </c>
      <c r="C4" s="974" t="s">
        <v>2</v>
      </c>
      <c r="D4" s="973" t="s">
        <v>3</v>
      </c>
      <c r="E4" s="973" t="s">
        <v>319</v>
      </c>
      <c r="F4" s="973" t="s">
        <v>6</v>
      </c>
      <c r="G4" s="1024" t="s">
        <v>9</v>
      </c>
      <c r="H4" s="979" t="s">
        <v>7</v>
      </c>
      <c r="I4" s="981"/>
      <c r="J4" s="979" t="s">
        <v>424</v>
      </c>
      <c r="K4" s="980"/>
      <c r="L4" s="980"/>
      <c r="M4" s="980"/>
      <c r="N4" s="979" t="s">
        <v>1186</v>
      </c>
      <c r="O4" s="980"/>
      <c r="P4" s="980"/>
      <c r="Q4" s="980"/>
    </row>
    <row r="5" spans="2:17" s="2" customFormat="1" ht="15.75" customHeight="1" thickBot="1">
      <c r="B5" s="973"/>
      <c r="C5" s="975"/>
      <c r="D5" s="973"/>
      <c r="E5" s="973"/>
      <c r="F5" s="973"/>
      <c r="G5" s="1142"/>
      <c r="H5" s="982"/>
      <c r="I5" s="984"/>
      <c r="J5" s="982"/>
      <c r="K5" s="983"/>
      <c r="L5" s="983"/>
      <c r="M5" s="983"/>
      <c r="N5" s="982"/>
      <c r="O5" s="983"/>
      <c r="P5" s="983"/>
      <c r="Q5" s="983"/>
    </row>
    <row r="6" spans="2:17" s="2" customFormat="1" ht="51" customHeight="1" thickBot="1">
      <c r="B6" s="973"/>
      <c r="C6" s="976"/>
      <c r="D6" s="973"/>
      <c r="E6" s="973"/>
      <c r="F6" s="208" t="s">
        <v>8</v>
      </c>
      <c r="G6" s="1025"/>
      <c r="H6" s="82" t="s">
        <v>10</v>
      </c>
      <c r="I6" s="82" t="s">
        <v>11</v>
      </c>
      <c r="J6" s="209" t="s">
        <v>421</v>
      </c>
      <c r="K6" s="209" t="s">
        <v>426</v>
      </c>
      <c r="L6" s="3" t="s">
        <v>422</v>
      </c>
      <c r="M6" s="209" t="s">
        <v>423</v>
      </c>
      <c r="N6" s="588" t="s">
        <v>421</v>
      </c>
      <c r="O6" s="588" t="s">
        <v>426</v>
      </c>
      <c r="P6" s="3" t="s">
        <v>422</v>
      </c>
      <c r="Q6" s="588" t="s">
        <v>423</v>
      </c>
    </row>
    <row r="7" spans="2:17" ht="75">
      <c r="B7" s="217" t="s">
        <v>372</v>
      </c>
      <c r="C7" s="216" t="s">
        <v>641</v>
      </c>
      <c r="D7" s="32" t="s">
        <v>642</v>
      </c>
      <c r="E7" s="264">
        <v>54000000</v>
      </c>
      <c r="F7" s="32" t="s">
        <v>16</v>
      </c>
      <c r="G7" s="32" t="s">
        <v>643</v>
      </c>
      <c r="H7" s="32" t="s">
        <v>644</v>
      </c>
      <c r="I7" s="187" t="s">
        <v>645</v>
      </c>
      <c r="J7" s="399" t="s">
        <v>16</v>
      </c>
      <c r="K7" s="92" t="s">
        <v>435</v>
      </c>
      <c r="L7" s="94" t="s">
        <v>808</v>
      </c>
      <c r="M7" s="265">
        <v>1</v>
      </c>
      <c r="N7" s="18"/>
      <c r="O7" s="18"/>
      <c r="P7" s="18"/>
      <c r="Q7" s="18"/>
    </row>
    <row r="8" spans="2:17" ht="60">
      <c r="B8" s="217" t="s">
        <v>372</v>
      </c>
      <c r="C8" s="216" t="s">
        <v>646</v>
      </c>
      <c r="D8" s="32" t="s">
        <v>642</v>
      </c>
      <c r="E8" s="264">
        <v>5000000</v>
      </c>
      <c r="F8" s="32" t="s">
        <v>16</v>
      </c>
      <c r="G8" s="32" t="s">
        <v>643</v>
      </c>
      <c r="H8" s="32" t="s">
        <v>644</v>
      </c>
      <c r="I8" s="187" t="s">
        <v>644</v>
      </c>
      <c r="J8" s="206" t="s">
        <v>52</v>
      </c>
      <c r="K8" s="18" t="s">
        <v>647</v>
      </c>
      <c r="L8" s="19" t="s">
        <v>648</v>
      </c>
      <c r="M8" s="265">
        <v>0</v>
      </c>
      <c r="N8" s="18"/>
      <c r="O8" s="18"/>
      <c r="P8" s="18"/>
      <c r="Q8" s="18"/>
    </row>
    <row r="9" spans="2:17" ht="60">
      <c r="B9" s="217" t="s">
        <v>372</v>
      </c>
      <c r="C9" s="216" t="s">
        <v>649</v>
      </c>
      <c r="D9" s="32" t="s">
        <v>642</v>
      </c>
      <c r="E9" s="264">
        <v>5000000</v>
      </c>
      <c r="F9" s="32" t="s">
        <v>16</v>
      </c>
      <c r="G9" s="32" t="s">
        <v>643</v>
      </c>
      <c r="H9" s="32" t="s">
        <v>644</v>
      </c>
      <c r="I9" s="187" t="s">
        <v>644</v>
      </c>
      <c r="J9" s="399" t="s">
        <v>16</v>
      </c>
      <c r="K9" s="92">
        <v>0</v>
      </c>
      <c r="L9" s="92" t="s">
        <v>650</v>
      </c>
      <c r="M9" s="265">
        <v>1</v>
      </c>
      <c r="N9" s="18"/>
      <c r="O9" s="18"/>
      <c r="P9" s="18"/>
      <c r="Q9" s="18"/>
    </row>
    <row r="10" spans="2:17" ht="45">
      <c r="B10" s="217" t="s">
        <v>372</v>
      </c>
      <c r="C10" s="214" t="s">
        <v>651</v>
      </c>
      <c r="D10" s="32" t="s">
        <v>642</v>
      </c>
      <c r="E10" s="264">
        <v>5000000</v>
      </c>
      <c r="F10" s="32" t="s">
        <v>16</v>
      </c>
      <c r="G10" s="32" t="s">
        <v>643</v>
      </c>
      <c r="H10" s="32" t="s">
        <v>644</v>
      </c>
      <c r="I10" s="187" t="s">
        <v>645</v>
      </c>
      <c r="J10" s="399" t="s">
        <v>16</v>
      </c>
      <c r="K10" s="92" t="s">
        <v>435</v>
      </c>
      <c r="L10" s="94" t="s">
        <v>808</v>
      </c>
      <c r="M10" s="265">
        <v>1</v>
      </c>
      <c r="N10" s="18"/>
      <c r="O10" s="18"/>
      <c r="P10" s="18"/>
      <c r="Q10" s="18"/>
    </row>
    <row r="11" spans="2:17" ht="60">
      <c r="B11" s="217" t="s">
        <v>372</v>
      </c>
      <c r="C11" s="214" t="s">
        <v>652</v>
      </c>
      <c r="D11" s="32" t="s">
        <v>642</v>
      </c>
      <c r="E11" s="264">
        <v>3000000</v>
      </c>
      <c r="F11" s="32" t="s">
        <v>16</v>
      </c>
      <c r="G11" s="32" t="s">
        <v>643</v>
      </c>
      <c r="H11" s="32" t="s">
        <v>644</v>
      </c>
      <c r="I11" s="187" t="s">
        <v>645</v>
      </c>
      <c r="J11" s="206" t="s">
        <v>52</v>
      </c>
      <c r="K11" s="18" t="s">
        <v>647</v>
      </c>
      <c r="L11" s="18" t="s">
        <v>653</v>
      </c>
      <c r="M11" s="265">
        <v>0</v>
      </c>
      <c r="N11" s="18"/>
      <c r="O11" s="18"/>
      <c r="P11" s="18"/>
      <c r="Q11" s="18"/>
    </row>
    <row r="12" spans="2:17" ht="60">
      <c r="B12" s="217" t="s">
        <v>372</v>
      </c>
      <c r="C12" s="216" t="s">
        <v>654</v>
      </c>
      <c r="D12" s="32" t="s">
        <v>642</v>
      </c>
      <c r="E12" s="264">
        <v>8000000</v>
      </c>
      <c r="F12" s="32" t="s">
        <v>16</v>
      </c>
      <c r="G12" s="32" t="s">
        <v>645</v>
      </c>
      <c r="H12" s="32" t="s">
        <v>655</v>
      </c>
      <c r="I12" s="187" t="s">
        <v>656</v>
      </c>
      <c r="J12" s="206" t="s">
        <v>52</v>
      </c>
      <c r="K12" s="18" t="s">
        <v>435</v>
      </c>
      <c r="L12" s="18" t="s">
        <v>653</v>
      </c>
      <c r="M12" s="206"/>
      <c r="N12" s="18"/>
      <c r="O12" s="18"/>
      <c r="P12" s="18"/>
      <c r="Q12" s="18"/>
    </row>
    <row r="13" spans="2:17" ht="75">
      <c r="B13" s="217" t="s">
        <v>372</v>
      </c>
      <c r="C13" s="216" t="s">
        <v>657</v>
      </c>
      <c r="D13" s="32" t="s">
        <v>642</v>
      </c>
      <c r="E13" s="264">
        <v>52280156</v>
      </c>
      <c r="F13" s="32" t="s">
        <v>16</v>
      </c>
      <c r="G13" s="32" t="s">
        <v>643</v>
      </c>
      <c r="H13" s="32" t="s">
        <v>644</v>
      </c>
      <c r="I13" s="187" t="s">
        <v>658</v>
      </c>
      <c r="J13" s="206">
        <v>1</v>
      </c>
      <c r="K13" s="18" t="s">
        <v>435</v>
      </c>
      <c r="L13" s="18" t="s">
        <v>659</v>
      </c>
      <c r="M13" s="265">
        <v>1</v>
      </c>
      <c r="N13" s="18"/>
      <c r="O13" s="18"/>
      <c r="P13" s="18"/>
      <c r="Q13" s="18"/>
    </row>
    <row r="14" spans="2:17" ht="90">
      <c r="B14" s="217" t="s">
        <v>372</v>
      </c>
      <c r="C14" s="216" t="s">
        <v>660</v>
      </c>
      <c r="D14" s="32" t="s">
        <v>642</v>
      </c>
      <c r="E14" s="264">
        <v>26448000</v>
      </c>
      <c r="F14" s="32" t="s">
        <v>16</v>
      </c>
      <c r="G14" s="32" t="s">
        <v>643</v>
      </c>
      <c r="H14" s="32" t="s">
        <v>644</v>
      </c>
      <c r="I14" s="187" t="s">
        <v>658</v>
      </c>
      <c r="J14" s="206">
        <v>1</v>
      </c>
      <c r="K14" s="18" t="s">
        <v>435</v>
      </c>
      <c r="L14" s="18" t="s">
        <v>659</v>
      </c>
      <c r="M14" s="265">
        <v>1</v>
      </c>
      <c r="N14" s="18"/>
      <c r="O14" s="18"/>
      <c r="P14" s="18"/>
      <c r="Q14" s="18"/>
    </row>
    <row r="15" spans="2:17" ht="150">
      <c r="B15" s="217" t="s">
        <v>372</v>
      </c>
      <c r="C15" s="216" t="s">
        <v>661</v>
      </c>
      <c r="D15" s="32" t="s">
        <v>662</v>
      </c>
      <c r="E15" s="264">
        <v>10000000</v>
      </c>
      <c r="F15" s="32" t="s">
        <v>16</v>
      </c>
      <c r="G15" s="32" t="s">
        <v>643</v>
      </c>
      <c r="H15" s="32" t="s">
        <v>644</v>
      </c>
      <c r="I15" s="187" t="s">
        <v>658</v>
      </c>
      <c r="J15" s="206" t="s">
        <v>16</v>
      </c>
      <c r="K15" s="18" t="s">
        <v>435</v>
      </c>
      <c r="L15" s="19" t="s">
        <v>663</v>
      </c>
      <c r="M15" s="350">
        <v>1</v>
      </c>
      <c r="N15" s="18"/>
      <c r="O15" s="18"/>
      <c r="P15" s="18"/>
      <c r="Q15" s="18"/>
    </row>
    <row r="16" spans="2:17" ht="150">
      <c r="B16" s="217" t="s">
        <v>372</v>
      </c>
      <c r="C16" s="216" t="s">
        <v>664</v>
      </c>
      <c r="D16" s="32" t="s">
        <v>665</v>
      </c>
      <c r="E16" s="264">
        <v>10000000</v>
      </c>
      <c r="F16" s="32" t="s">
        <v>16</v>
      </c>
      <c r="G16" s="32" t="s">
        <v>643</v>
      </c>
      <c r="H16" s="32" t="s">
        <v>644</v>
      </c>
      <c r="I16" s="187" t="s">
        <v>658</v>
      </c>
      <c r="J16" s="206" t="s">
        <v>16</v>
      </c>
      <c r="K16" s="18" t="s">
        <v>435</v>
      </c>
      <c r="L16" s="19" t="s">
        <v>663</v>
      </c>
      <c r="M16" s="265">
        <v>1</v>
      </c>
      <c r="N16" s="18"/>
      <c r="O16" s="18"/>
      <c r="P16" s="18"/>
      <c r="Q16" s="18"/>
    </row>
    <row r="17" spans="2:17" ht="75">
      <c r="B17" s="217" t="s">
        <v>372</v>
      </c>
      <c r="C17" s="216" t="s">
        <v>666</v>
      </c>
      <c r="D17" s="32" t="s">
        <v>642</v>
      </c>
      <c r="E17" s="264">
        <v>10000000</v>
      </c>
      <c r="F17" s="32" t="s">
        <v>16</v>
      </c>
      <c r="G17" s="32" t="s">
        <v>643</v>
      </c>
      <c r="H17" s="32" t="s">
        <v>644</v>
      </c>
      <c r="I17" s="187" t="s">
        <v>658</v>
      </c>
      <c r="J17" s="397" t="s">
        <v>16</v>
      </c>
      <c r="K17" s="18" t="s">
        <v>435</v>
      </c>
      <c r="L17" s="18" t="s">
        <v>667</v>
      </c>
      <c r="M17" s="265">
        <v>1</v>
      </c>
      <c r="N17" s="18"/>
      <c r="O17" s="18"/>
      <c r="P17" s="18"/>
      <c r="Q17" s="18"/>
    </row>
    <row r="18" spans="2:17" ht="105">
      <c r="B18" s="214" t="s">
        <v>372</v>
      </c>
      <c r="C18" s="216" t="s">
        <v>668</v>
      </c>
      <c r="D18" s="32" t="s">
        <v>642</v>
      </c>
      <c r="E18" s="264">
        <v>15000000</v>
      </c>
      <c r="F18" s="32"/>
      <c r="G18" s="32" t="s">
        <v>643</v>
      </c>
      <c r="H18" s="32" t="s">
        <v>644</v>
      </c>
      <c r="I18" s="187" t="s">
        <v>655</v>
      </c>
      <c r="J18" s="397" t="s">
        <v>16</v>
      </c>
      <c r="K18" s="18" t="s">
        <v>435</v>
      </c>
      <c r="L18" s="18" t="s">
        <v>667</v>
      </c>
      <c r="M18" s="265">
        <v>1</v>
      </c>
      <c r="N18" s="18"/>
      <c r="O18" s="18"/>
      <c r="P18" s="18"/>
      <c r="Q18" s="18"/>
    </row>
    <row r="19" spans="2:17" ht="30">
      <c r="B19" s="217" t="s">
        <v>372</v>
      </c>
      <c r="C19" s="216" t="s">
        <v>669</v>
      </c>
      <c r="D19" s="32" t="s">
        <v>670</v>
      </c>
      <c r="E19" s="264">
        <v>20000000</v>
      </c>
      <c r="F19" s="32" t="s">
        <v>16</v>
      </c>
      <c r="G19" s="32" t="s">
        <v>643</v>
      </c>
      <c r="H19" s="32" t="s">
        <v>644</v>
      </c>
      <c r="I19" s="187" t="s">
        <v>656</v>
      </c>
      <c r="J19" s="397" t="s">
        <v>16</v>
      </c>
      <c r="K19" s="18" t="s">
        <v>435</v>
      </c>
      <c r="L19" s="18" t="s">
        <v>671</v>
      </c>
      <c r="M19" s="265">
        <v>1</v>
      </c>
      <c r="N19" s="18"/>
      <c r="O19" s="18"/>
      <c r="P19" s="18"/>
      <c r="Q19" s="18"/>
    </row>
    <row r="20" spans="2:17" ht="45.75" thickBot="1">
      <c r="B20" s="217" t="s">
        <v>372</v>
      </c>
      <c r="C20" s="266" t="s">
        <v>672</v>
      </c>
      <c r="D20" s="32" t="s">
        <v>673</v>
      </c>
      <c r="E20" s="264">
        <v>2800000</v>
      </c>
      <c r="F20" s="32" t="s">
        <v>16</v>
      </c>
      <c r="G20" s="32" t="s">
        <v>643</v>
      </c>
      <c r="H20" s="32" t="s">
        <v>644</v>
      </c>
      <c r="I20" s="187" t="s">
        <v>645</v>
      </c>
      <c r="J20" s="206" t="s">
        <v>16</v>
      </c>
      <c r="K20" s="18" t="s">
        <v>435</v>
      </c>
      <c r="L20" s="18" t="s">
        <v>674</v>
      </c>
      <c r="M20" s="265">
        <v>1</v>
      </c>
      <c r="N20" s="18"/>
      <c r="O20" s="18"/>
      <c r="P20" s="18"/>
      <c r="Q20" s="18"/>
    </row>
    <row r="21" spans="2:17" ht="45.75" thickBot="1">
      <c r="B21" s="217" t="s">
        <v>372</v>
      </c>
      <c r="C21" s="266" t="s">
        <v>675</v>
      </c>
      <c r="D21" s="32" t="s">
        <v>665</v>
      </c>
      <c r="E21" s="264">
        <v>4129600</v>
      </c>
      <c r="F21" s="32" t="s">
        <v>16</v>
      </c>
      <c r="G21" s="32" t="s">
        <v>643</v>
      </c>
      <c r="H21" s="32" t="s">
        <v>644</v>
      </c>
      <c r="I21" s="187" t="s">
        <v>645</v>
      </c>
      <c r="J21" s="206" t="s">
        <v>16</v>
      </c>
      <c r="K21" s="18" t="s">
        <v>435</v>
      </c>
      <c r="L21" s="18" t="s">
        <v>676</v>
      </c>
      <c r="M21" s="265">
        <v>1</v>
      </c>
      <c r="N21" s="18"/>
      <c r="O21" s="18"/>
      <c r="P21" s="18"/>
      <c r="Q21" s="18"/>
    </row>
    <row r="22" spans="2:17" ht="45.75" thickBot="1">
      <c r="B22" s="217" t="s">
        <v>372</v>
      </c>
      <c r="C22" s="266" t="s">
        <v>677</v>
      </c>
      <c r="D22" s="32" t="s">
        <v>678</v>
      </c>
      <c r="E22" s="264">
        <v>2200000</v>
      </c>
      <c r="F22" s="32" t="s">
        <v>16</v>
      </c>
      <c r="G22" s="32" t="s">
        <v>643</v>
      </c>
      <c r="H22" s="32" t="s">
        <v>644</v>
      </c>
      <c r="I22" s="187" t="s">
        <v>645</v>
      </c>
      <c r="J22" s="397">
        <v>1</v>
      </c>
      <c r="K22" s="18" t="s">
        <v>435</v>
      </c>
      <c r="L22" s="19" t="s">
        <v>679</v>
      </c>
      <c r="M22" s="265">
        <v>1</v>
      </c>
      <c r="N22" s="18"/>
      <c r="O22" s="18"/>
      <c r="P22" s="18"/>
      <c r="Q22" s="18"/>
    </row>
    <row r="23" spans="2:17" ht="45.75" thickBot="1">
      <c r="B23" s="217" t="s">
        <v>372</v>
      </c>
      <c r="C23" s="266" t="s">
        <v>680</v>
      </c>
      <c r="D23" s="32" t="s">
        <v>681</v>
      </c>
      <c r="E23" s="264">
        <v>1800000</v>
      </c>
      <c r="F23" s="32" t="s">
        <v>16</v>
      </c>
      <c r="G23" s="32" t="s">
        <v>643</v>
      </c>
      <c r="H23" s="32" t="s">
        <v>644</v>
      </c>
      <c r="I23" s="187" t="s">
        <v>645</v>
      </c>
      <c r="J23" s="206" t="s">
        <v>16</v>
      </c>
      <c r="K23" s="18" t="s">
        <v>435</v>
      </c>
      <c r="L23" s="18" t="s">
        <v>674</v>
      </c>
      <c r="M23" s="265">
        <v>1</v>
      </c>
      <c r="N23" s="18"/>
      <c r="O23" s="18"/>
      <c r="P23" s="18"/>
      <c r="Q23" s="18"/>
    </row>
    <row r="24" spans="2:17" ht="45.75" thickBot="1">
      <c r="B24" s="217" t="s">
        <v>372</v>
      </c>
      <c r="C24" s="266" t="s">
        <v>682</v>
      </c>
      <c r="D24" s="32" t="s">
        <v>683</v>
      </c>
      <c r="E24" s="264">
        <v>3900000</v>
      </c>
      <c r="F24" s="32" t="s">
        <v>16</v>
      </c>
      <c r="G24" s="32" t="s">
        <v>643</v>
      </c>
      <c r="H24" s="32" t="s">
        <v>644</v>
      </c>
      <c r="I24" s="187" t="s">
        <v>645</v>
      </c>
      <c r="J24" s="206" t="s">
        <v>16</v>
      </c>
      <c r="K24" s="18" t="s">
        <v>435</v>
      </c>
      <c r="L24" s="18" t="s">
        <v>674</v>
      </c>
      <c r="M24" s="265">
        <v>1</v>
      </c>
      <c r="N24" s="18"/>
      <c r="O24" s="18"/>
      <c r="P24" s="18"/>
      <c r="Q24" s="18"/>
    </row>
    <row r="25" spans="2:17" ht="45.75" thickBot="1">
      <c r="B25" s="267" t="s">
        <v>372</v>
      </c>
      <c r="C25" s="266" t="s">
        <v>684</v>
      </c>
      <c r="D25" s="268" t="s">
        <v>685</v>
      </c>
      <c r="E25" s="264">
        <v>2300000</v>
      </c>
      <c r="F25" s="32" t="s">
        <v>16</v>
      </c>
      <c r="G25" s="32" t="s">
        <v>643</v>
      </c>
      <c r="H25" s="32" t="s">
        <v>644</v>
      </c>
      <c r="I25" s="187" t="s">
        <v>645</v>
      </c>
      <c r="J25" s="397" t="s">
        <v>16</v>
      </c>
      <c r="K25" s="322" t="s">
        <v>647</v>
      </c>
      <c r="L25" s="19" t="s">
        <v>679</v>
      </c>
      <c r="M25" s="265">
        <v>1</v>
      </c>
      <c r="N25" s="18"/>
      <c r="O25" s="18"/>
      <c r="P25" s="18"/>
      <c r="Q25" s="18"/>
    </row>
    <row r="26" spans="2:17" ht="30">
      <c r="B26" s="267" t="s">
        <v>372</v>
      </c>
      <c r="C26" s="269" t="s">
        <v>686</v>
      </c>
      <c r="D26" s="268" t="s">
        <v>670</v>
      </c>
      <c r="E26" s="270">
        <v>20100000</v>
      </c>
      <c r="F26" s="32" t="s">
        <v>16</v>
      </c>
      <c r="G26" s="32" t="s">
        <v>643</v>
      </c>
      <c r="H26" s="32" t="s">
        <v>644</v>
      </c>
      <c r="I26" s="187" t="s">
        <v>656</v>
      </c>
      <c r="J26" s="397" t="s">
        <v>16</v>
      </c>
      <c r="K26" s="322"/>
      <c r="L26" s="18" t="s">
        <v>671</v>
      </c>
      <c r="M26" s="265">
        <v>1</v>
      </c>
      <c r="N26" s="18"/>
      <c r="O26" s="18"/>
      <c r="P26" s="18"/>
      <c r="Q26" s="18"/>
    </row>
    <row r="27" spans="2:17" ht="45.75" thickBot="1">
      <c r="B27" s="267" t="s">
        <v>372</v>
      </c>
      <c r="C27" s="266" t="s">
        <v>687</v>
      </c>
      <c r="D27" s="268" t="s">
        <v>662</v>
      </c>
      <c r="E27" s="264">
        <v>4099000</v>
      </c>
      <c r="F27" s="32" t="s">
        <v>16</v>
      </c>
      <c r="G27" s="32" t="s">
        <v>643</v>
      </c>
      <c r="H27" s="32" t="s">
        <v>644</v>
      </c>
      <c r="I27" s="187" t="s">
        <v>645</v>
      </c>
      <c r="J27" s="206" t="s">
        <v>16</v>
      </c>
      <c r="K27" s="18" t="s">
        <v>435</v>
      </c>
      <c r="L27" s="18" t="s">
        <v>674</v>
      </c>
      <c r="M27" s="265">
        <v>1</v>
      </c>
      <c r="N27" s="18"/>
      <c r="O27" s="18"/>
      <c r="P27" s="18"/>
      <c r="Q27" s="18"/>
    </row>
    <row r="28" spans="2:17" ht="45.75" thickBot="1">
      <c r="B28" s="217" t="s">
        <v>372</v>
      </c>
      <c r="C28" s="266" t="s">
        <v>688</v>
      </c>
      <c r="D28" s="32" t="s">
        <v>689</v>
      </c>
      <c r="E28" s="264">
        <v>2686560</v>
      </c>
      <c r="F28" s="32" t="s">
        <v>16</v>
      </c>
      <c r="G28" s="32" t="s">
        <v>643</v>
      </c>
      <c r="H28" s="32" t="s">
        <v>644</v>
      </c>
      <c r="I28" s="187" t="s">
        <v>645</v>
      </c>
      <c r="J28" s="206" t="s">
        <v>16</v>
      </c>
      <c r="K28" s="18" t="s">
        <v>435</v>
      </c>
      <c r="L28" s="18" t="s">
        <v>674</v>
      </c>
      <c r="M28" s="265">
        <v>1</v>
      </c>
      <c r="N28" s="18"/>
      <c r="O28" s="18"/>
      <c r="P28" s="18"/>
      <c r="Q28" s="18"/>
    </row>
    <row r="29" spans="2:17" ht="30">
      <c r="B29" s="217" t="s">
        <v>372</v>
      </c>
      <c r="C29" s="269" t="s">
        <v>690</v>
      </c>
      <c r="D29" s="268" t="s">
        <v>642</v>
      </c>
      <c r="E29" s="264">
        <v>13000000</v>
      </c>
      <c r="F29" s="32" t="s">
        <v>16</v>
      </c>
      <c r="G29" s="32" t="s">
        <v>643</v>
      </c>
      <c r="H29" s="32" t="s">
        <v>644</v>
      </c>
      <c r="I29" s="187" t="s">
        <v>645</v>
      </c>
      <c r="J29" s="397" t="s">
        <v>16</v>
      </c>
      <c r="K29" s="18" t="s">
        <v>435</v>
      </c>
      <c r="L29" s="19" t="s">
        <v>679</v>
      </c>
      <c r="M29" s="265">
        <v>1</v>
      </c>
      <c r="N29" s="18"/>
      <c r="O29" s="18"/>
      <c r="P29" s="18"/>
      <c r="Q29" s="18"/>
    </row>
    <row r="30" spans="2:17" ht="210.75" thickBot="1">
      <c r="B30" s="217" t="s">
        <v>259</v>
      </c>
      <c r="C30" s="271" t="s">
        <v>691</v>
      </c>
      <c r="D30" s="32" t="s">
        <v>642</v>
      </c>
      <c r="E30" s="264">
        <v>28000000</v>
      </c>
      <c r="F30" s="32" t="s">
        <v>16</v>
      </c>
      <c r="G30" s="32" t="s">
        <v>643</v>
      </c>
      <c r="H30" s="32" t="s">
        <v>644</v>
      </c>
      <c r="I30" s="187" t="s">
        <v>645</v>
      </c>
      <c r="J30" s="397" t="s">
        <v>16</v>
      </c>
      <c r="K30" s="18" t="s">
        <v>435</v>
      </c>
      <c r="L30" s="18" t="s">
        <v>692</v>
      </c>
      <c r="M30" s="265">
        <v>1</v>
      </c>
      <c r="N30" s="18"/>
      <c r="O30" s="18"/>
      <c r="P30" s="18"/>
      <c r="Q30" s="18"/>
    </row>
    <row r="31" spans="2:17" ht="45">
      <c r="B31" s="217" t="s">
        <v>259</v>
      </c>
      <c r="C31" s="269" t="s">
        <v>693</v>
      </c>
      <c r="D31" s="32" t="s">
        <v>642</v>
      </c>
      <c r="E31" s="264">
        <v>2200000</v>
      </c>
      <c r="F31" s="32" t="s">
        <v>16</v>
      </c>
      <c r="G31" s="32" t="s">
        <v>643</v>
      </c>
      <c r="H31" s="32" t="s">
        <v>644</v>
      </c>
      <c r="I31" s="187" t="s">
        <v>645</v>
      </c>
      <c r="J31" s="397" t="s">
        <v>52</v>
      </c>
      <c r="K31" s="322" t="s">
        <v>647</v>
      </c>
      <c r="L31" s="19" t="s">
        <v>694</v>
      </c>
      <c r="M31" s="265">
        <v>0</v>
      </c>
      <c r="N31" s="18"/>
      <c r="O31" s="18"/>
      <c r="P31" s="18"/>
      <c r="Q31" s="18"/>
    </row>
    <row r="32" spans="2:17" ht="105.75" thickBot="1">
      <c r="B32" s="272" t="s">
        <v>259</v>
      </c>
      <c r="C32" s="272" t="s">
        <v>695</v>
      </c>
      <c r="D32" s="32" t="s">
        <v>642</v>
      </c>
      <c r="E32" s="264">
        <v>4000000</v>
      </c>
      <c r="F32" s="32" t="s">
        <v>16</v>
      </c>
      <c r="G32" s="32" t="s">
        <v>643</v>
      </c>
      <c r="H32" s="32" t="s">
        <v>644</v>
      </c>
      <c r="I32" s="187" t="s">
        <v>645</v>
      </c>
      <c r="J32" s="206" t="s">
        <v>16</v>
      </c>
      <c r="K32" s="18" t="s">
        <v>435</v>
      </c>
      <c r="L32" s="18" t="s">
        <v>674</v>
      </c>
      <c r="M32" s="265">
        <v>1</v>
      </c>
      <c r="N32" s="18"/>
      <c r="O32" s="18"/>
      <c r="P32" s="18"/>
      <c r="Q32" s="18"/>
    </row>
    <row r="33" spans="2:17" ht="30">
      <c r="B33" s="217" t="s">
        <v>696</v>
      </c>
      <c r="C33" s="273" t="s">
        <v>697</v>
      </c>
      <c r="D33" s="32" t="s">
        <v>685</v>
      </c>
      <c r="E33" s="264">
        <v>23164041</v>
      </c>
      <c r="F33" s="32" t="s">
        <v>16</v>
      </c>
      <c r="G33" s="32" t="s">
        <v>643</v>
      </c>
      <c r="H33" s="32" t="s">
        <v>644</v>
      </c>
      <c r="I33" s="187" t="s">
        <v>645</v>
      </c>
      <c r="J33" s="206" t="s">
        <v>16</v>
      </c>
      <c r="K33" s="18" t="s">
        <v>435</v>
      </c>
      <c r="L33" s="18" t="s">
        <v>674</v>
      </c>
      <c r="M33" s="265">
        <v>1</v>
      </c>
      <c r="N33" s="18"/>
      <c r="O33" s="18"/>
      <c r="P33" s="18"/>
      <c r="Q33" s="18"/>
    </row>
    <row r="34" spans="2:17" ht="150">
      <c r="B34" s="217" t="s">
        <v>204</v>
      </c>
      <c r="C34" s="273" t="s">
        <v>698</v>
      </c>
      <c r="D34" s="216" t="s">
        <v>699</v>
      </c>
      <c r="E34" s="264">
        <v>68000000</v>
      </c>
      <c r="F34" s="32" t="s">
        <v>16</v>
      </c>
      <c r="G34" s="32" t="s">
        <v>643</v>
      </c>
      <c r="H34" s="32" t="s">
        <v>644</v>
      </c>
      <c r="I34" s="187" t="s">
        <v>658</v>
      </c>
      <c r="J34" s="206" t="s">
        <v>16</v>
      </c>
      <c r="K34" s="18" t="s">
        <v>435</v>
      </c>
      <c r="L34" s="18" t="s">
        <v>674</v>
      </c>
      <c r="M34" s="265">
        <v>1</v>
      </c>
      <c r="N34" s="18"/>
      <c r="O34" s="18"/>
      <c r="P34" s="18"/>
      <c r="Q34" s="18"/>
    </row>
    <row r="35" spans="2:17" ht="120">
      <c r="B35" s="217" t="s">
        <v>204</v>
      </c>
      <c r="C35" s="273" t="s">
        <v>700</v>
      </c>
      <c r="D35" s="216" t="s">
        <v>699</v>
      </c>
      <c r="E35" s="264">
        <v>68940000</v>
      </c>
      <c r="F35" s="32" t="s">
        <v>16</v>
      </c>
      <c r="G35" s="32" t="s">
        <v>643</v>
      </c>
      <c r="H35" s="32" t="s">
        <v>644</v>
      </c>
      <c r="I35" s="187" t="s">
        <v>658</v>
      </c>
      <c r="J35" s="206" t="s">
        <v>16</v>
      </c>
      <c r="K35" s="18" t="s">
        <v>435</v>
      </c>
      <c r="L35" s="18" t="s">
        <v>674</v>
      </c>
      <c r="M35" s="265">
        <v>1</v>
      </c>
      <c r="N35" s="18"/>
      <c r="O35" s="18"/>
      <c r="P35" s="18"/>
      <c r="Q35" s="18"/>
    </row>
    <row r="36" spans="2:17" ht="75">
      <c r="B36" s="217" t="s">
        <v>204</v>
      </c>
      <c r="C36" s="273" t="s">
        <v>701</v>
      </c>
      <c r="D36" s="216" t="s">
        <v>702</v>
      </c>
      <c r="E36" s="264">
        <v>48000000</v>
      </c>
      <c r="F36" s="32" t="s">
        <v>16</v>
      </c>
      <c r="G36" s="32" t="s">
        <v>643</v>
      </c>
      <c r="H36" s="32" t="s">
        <v>644</v>
      </c>
      <c r="I36" s="187" t="s">
        <v>658</v>
      </c>
      <c r="J36" s="206" t="s">
        <v>16</v>
      </c>
      <c r="K36" s="18" t="s">
        <v>435</v>
      </c>
      <c r="L36" s="18" t="s">
        <v>674</v>
      </c>
      <c r="M36" s="265">
        <v>1</v>
      </c>
      <c r="N36" s="18"/>
      <c r="O36" s="18"/>
      <c r="P36" s="18"/>
      <c r="Q36" s="18"/>
    </row>
    <row r="37" spans="2:17" ht="90">
      <c r="B37" s="217" t="s">
        <v>204</v>
      </c>
      <c r="C37" s="274" t="s">
        <v>703</v>
      </c>
      <c r="D37" s="32" t="s">
        <v>642</v>
      </c>
      <c r="E37" s="264">
        <v>68945000</v>
      </c>
      <c r="F37" s="32" t="s">
        <v>16</v>
      </c>
      <c r="G37" s="32" t="s">
        <v>643</v>
      </c>
      <c r="H37" s="32" t="s">
        <v>644</v>
      </c>
      <c r="I37" s="187" t="s">
        <v>655</v>
      </c>
      <c r="J37" s="206" t="s">
        <v>16</v>
      </c>
      <c r="K37" s="18" t="s">
        <v>435</v>
      </c>
      <c r="L37" s="18" t="s">
        <v>674</v>
      </c>
      <c r="M37" s="265">
        <v>1</v>
      </c>
      <c r="N37" s="18"/>
      <c r="O37" s="18"/>
      <c r="P37" s="18"/>
      <c r="Q37" s="18"/>
    </row>
    <row r="38" spans="2:17" ht="60">
      <c r="B38" s="217" t="s">
        <v>204</v>
      </c>
      <c r="C38" s="274" t="s">
        <v>704</v>
      </c>
      <c r="D38" s="32" t="s">
        <v>705</v>
      </c>
      <c r="E38" s="264">
        <v>48000000</v>
      </c>
      <c r="F38" s="32" t="s">
        <v>16</v>
      </c>
      <c r="G38" s="32" t="s">
        <v>643</v>
      </c>
      <c r="H38" s="32" t="s">
        <v>644</v>
      </c>
      <c r="I38" s="187" t="s">
        <v>658</v>
      </c>
      <c r="J38" s="206" t="s">
        <v>16</v>
      </c>
      <c r="K38" s="18" t="s">
        <v>435</v>
      </c>
      <c r="L38" s="18" t="s">
        <v>674</v>
      </c>
      <c r="M38" s="265">
        <v>1</v>
      </c>
      <c r="N38" s="18"/>
      <c r="O38" s="18"/>
      <c r="P38" s="18"/>
      <c r="Q38" s="18"/>
    </row>
    <row r="39" spans="2:17" ht="45">
      <c r="B39" s="212" t="s">
        <v>204</v>
      </c>
      <c r="C39" s="275" t="s">
        <v>706</v>
      </c>
      <c r="D39" s="43" t="s">
        <v>683</v>
      </c>
      <c r="E39" s="276">
        <v>43000000</v>
      </c>
      <c r="F39" s="43" t="s">
        <v>16</v>
      </c>
      <c r="G39" s="43" t="s">
        <v>643</v>
      </c>
      <c r="H39" s="46" t="s">
        <v>644</v>
      </c>
      <c r="I39" s="277" t="s">
        <v>658</v>
      </c>
      <c r="J39" s="314" t="s">
        <v>52</v>
      </c>
      <c r="K39" s="18"/>
      <c r="L39" s="18"/>
      <c r="M39" s="265">
        <v>0</v>
      </c>
      <c r="N39" s="18"/>
      <c r="O39" s="18"/>
      <c r="P39" s="18"/>
      <c r="Q39" s="18"/>
    </row>
    <row r="40" spans="2:17" ht="56.25" customHeight="1">
      <c r="B40" s="19" t="s">
        <v>555</v>
      </c>
      <c r="C40" s="19" t="s">
        <v>707</v>
      </c>
      <c r="D40" s="19" t="s">
        <v>708</v>
      </c>
      <c r="E40" s="278">
        <v>40000000</v>
      </c>
      <c r="F40" s="18"/>
      <c r="G40" s="18" t="s">
        <v>709</v>
      </c>
      <c r="H40" s="18" t="s">
        <v>643</v>
      </c>
      <c r="I40" s="186" t="s">
        <v>645</v>
      </c>
      <c r="J40" s="206" t="s">
        <v>16</v>
      </c>
      <c r="K40" s="18" t="s">
        <v>435</v>
      </c>
      <c r="L40" s="18" t="s">
        <v>674</v>
      </c>
      <c r="M40" s="265">
        <v>1</v>
      </c>
      <c r="N40" s="18"/>
      <c r="O40" s="18"/>
      <c r="P40" s="18"/>
      <c r="Q40" s="18"/>
    </row>
    <row r="41" spans="2:17" ht="90">
      <c r="B41" s="19" t="s">
        <v>184</v>
      </c>
      <c r="C41" s="19" t="s">
        <v>710</v>
      </c>
      <c r="D41" s="18" t="s">
        <v>711</v>
      </c>
      <c r="E41" s="279">
        <v>68900000</v>
      </c>
      <c r="F41" s="18"/>
      <c r="G41" s="18" t="s">
        <v>643</v>
      </c>
      <c r="H41" s="18" t="s">
        <v>644</v>
      </c>
      <c r="I41" s="18" t="s">
        <v>712</v>
      </c>
      <c r="J41" s="206" t="s">
        <v>16</v>
      </c>
      <c r="K41" s="18" t="s">
        <v>435</v>
      </c>
      <c r="L41" s="18" t="s">
        <v>674</v>
      </c>
      <c r="M41" s="265">
        <v>1</v>
      </c>
      <c r="N41" s="18"/>
      <c r="O41" s="18"/>
      <c r="P41" s="18"/>
      <c r="Q41" s="18"/>
    </row>
    <row r="42" spans="2:17" ht="120">
      <c r="B42" s="19" t="s">
        <v>713</v>
      </c>
      <c r="C42" s="19" t="s">
        <v>714</v>
      </c>
      <c r="D42" s="18" t="s">
        <v>715</v>
      </c>
      <c r="E42" s="279">
        <v>26000000</v>
      </c>
      <c r="F42" s="18"/>
      <c r="G42" s="18" t="s">
        <v>643</v>
      </c>
      <c r="H42" s="18" t="s">
        <v>644</v>
      </c>
      <c r="I42" s="18" t="s">
        <v>716</v>
      </c>
      <c r="J42" s="206" t="s">
        <v>16</v>
      </c>
      <c r="K42" s="18" t="s">
        <v>435</v>
      </c>
      <c r="L42" s="18" t="s">
        <v>671</v>
      </c>
      <c r="M42" s="265">
        <v>1</v>
      </c>
      <c r="N42" s="18"/>
      <c r="O42" s="18"/>
      <c r="P42" s="18"/>
      <c r="Q42" s="18"/>
    </row>
    <row r="43" spans="2:17" ht="75">
      <c r="B43" s="19" t="s">
        <v>184</v>
      </c>
      <c r="C43" s="19" t="s">
        <v>717</v>
      </c>
      <c r="D43" s="18" t="s">
        <v>642</v>
      </c>
      <c r="E43" s="280">
        <v>35000000</v>
      </c>
      <c r="F43" s="18"/>
      <c r="G43" s="18" t="s">
        <v>643</v>
      </c>
      <c r="H43" s="18" t="s">
        <v>644</v>
      </c>
      <c r="I43" s="18" t="s">
        <v>655</v>
      </c>
      <c r="J43" s="206" t="s">
        <v>16</v>
      </c>
      <c r="K43" s="18" t="s">
        <v>435</v>
      </c>
      <c r="L43" s="18" t="s">
        <v>671</v>
      </c>
      <c r="M43" s="265">
        <v>1</v>
      </c>
      <c r="N43" s="18"/>
      <c r="O43" s="18"/>
      <c r="P43" s="18"/>
      <c r="Q43" s="18"/>
    </row>
    <row r="44" spans="2:17" hidden="1">
      <c r="M44" s="398">
        <v>0.89</v>
      </c>
    </row>
    <row r="45" spans="2:17">
      <c r="M45" s="402">
        <v>0.89</v>
      </c>
    </row>
  </sheetData>
  <autoFilter ref="B6:M44">
    <filterColumn colId="5">
      <customFilters>
        <customFilter operator="notEqual" val=" "/>
      </customFilters>
    </filterColumn>
  </autoFilter>
  <dataConsolidate/>
  <mergeCells count="10">
    <mergeCell ref="N4:Q5"/>
    <mergeCell ref="B2:M2"/>
    <mergeCell ref="B4:B6"/>
    <mergeCell ref="C4:C6"/>
    <mergeCell ref="D4:D6"/>
    <mergeCell ref="E4:E6"/>
    <mergeCell ref="F4:F5"/>
    <mergeCell ref="G4:G6"/>
    <mergeCell ref="H4:I5"/>
    <mergeCell ref="J4:M5"/>
  </mergeCells>
  <conditionalFormatting sqref="E41:E42">
    <cfRule type="containsBlanks" dxfId="0" priority="1" stopIfTrue="1">
      <formula>LEN(TRIM(E41))=0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6"/>
  <sheetViews>
    <sheetView topLeftCell="C1" zoomScale="70" zoomScaleNormal="70" workbookViewId="0">
      <selection activeCell="K24" sqref="K24"/>
    </sheetView>
  </sheetViews>
  <sheetFormatPr baseColWidth="10" defaultColWidth="11.5703125" defaultRowHeight="15"/>
  <cols>
    <col min="1" max="1" width="1.7109375" style="13" customWidth="1"/>
    <col min="2" max="2" width="68.42578125" style="13" customWidth="1"/>
    <col min="3" max="3" width="28.7109375" style="13" customWidth="1"/>
    <col min="4" max="4" width="22.85546875" style="13" bestFit="1" customWidth="1"/>
    <col min="5" max="5" width="31.42578125" style="13" customWidth="1"/>
    <col min="6" max="6" width="40.140625" style="13" customWidth="1"/>
    <col min="7" max="8" width="27.28515625" style="13" customWidth="1"/>
    <col min="9" max="9" width="20.7109375" style="13" customWidth="1"/>
    <col min="10" max="10" width="26.140625" style="13" customWidth="1"/>
    <col min="11" max="11" width="30.7109375" style="13" customWidth="1"/>
    <col min="12" max="12" width="29.28515625" style="13" customWidth="1"/>
    <col min="13" max="13" width="49" style="13" customWidth="1"/>
    <col min="14"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13" s="1" customFormat="1" ht="66.75" customHeight="1">
      <c r="B2" s="971" t="s">
        <v>640</v>
      </c>
      <c r="C2" s="972"/>
      <c r="D2" s="972"/>
      <c r="E2" s="972"/>
      <c r="F2" s="972"/>
      <c r="G2" s="972"/>
      <c r="H2" s="972"/>
      <c r="I2" s="972"/>
      <c r="J2" s="972"/>
    </row>
    <row r="3" spans="2:13" s="2" customFormat="1" ht="13.5" thickBot="1">
      <c r="B3" s="180" t="s">
        <v>403</v>
      </c>
      <c r="F3" s="180" t="s">
        <v>404</v>
      </c>
    </row>
    <row r="4" spans="2:13" s="2" customFormat="1" ht="36" customHeight="1" thickBot="1">
      <c r="B4" s="973" t="s">
        <v>1</v>
      </c>
      <c r="C4" s="974" t="s">
        <v>2</v>
      </c>
      <c r="D4" s="973" t="s">
        <v>3</v>
      </c>
      <c r="E4" s="973" t="s">
        <v>4</v>
      </c>
      <c r="F4" s="977" t="s">
        <v>5</v>
      </c>
      <c r="G4" s="973" t="s">
        <v>6</v>
      </c>
      <c r="H4" s="979" t="s">
        <v>7</v>
      </c>
      <c r="I4" s="980"/>
      <c r="J4" s="980"/>
      <c r="K4" s="981"/>
    </row>
    <row r="5" spans="2:13" s="2" customFormat="1" ht="15.75" customHeight="1" thickBot="1">
      <c r="B5" s="973"/>
      <c r="C5" s="975"/>
      <c r="D5" s="973"/>
      <c r="E5" s="973"/>
      <c r="F5" s="978"/>
      <c r="G5" s="973"/>
      <c r="H5" s="982"/>
      <c r="I5" s="983"/>
      <c r="J5" s="983"/>
      <c r="K5" s="984"/>
    </row>
    <row r="6" spans="2:13" s="2" customFormat="1" ht="55.5" customHeight="1" thickBot="1">
      <c r="B6" s="973"/>
      <c r="C6" s="976"/>
      <c r="D6" s="973"/>
      <c r="E6" s="973"/>
      <c r="F6" s="82" t="s">
        <v>8</v>
      </c>
      <c r="G6" s="611" t="s">
        <v>8</v>
      </c>
      <c r="H6" s="611" t="s">
        <v>9</v>
      </c>
      <c r="I6" s="82" t="s">
        <v>10</v>
      </c>
      <c r="J6" s="82" t="s">
        <v>11</v>
      </c>
      <c r="K6" s="827" t="s">
        <v>1432</v>
      </c>
      <c r="L6" s="827" t="s">
        <v>1433</v>
      </c>
    </row>
    <row r="7" spans="2:13" ht="90" customHeight="1">
      <c r="B7" s="954" t="s">
        <v>405</v>
      </c>
      <c r="C7" s="965" t="s">
        <v>406</v>
      </c>
      <c r="D7" s="967" t="s">
        <v>407</v>
      </c>
      <c r="E7" s="968">
        <v>800000000</v>
      </c>
      <c r="F7" s="967" t="s">
        <v>16</v>
      </c>
      <c r="G7" s="967" t="s">
        <v>52</v>
      </c>
      <c r="H7" s="967" t="s">
        <v>408</v>
      </c>
      <c r="I7" s="967" t="s">
        <v>409</v>
      </c>
      <c r="J7" s="969" t="s">
        <v>410</v>
      </c>
      <c r="K7" s="962" t="s">
        <v>1434</v>
      </c>
      <c r="L7" s="962" t="s">
        <v>1187</v>
      </c>
      <c r="M7" s="964" t="s">
        <v>1435</v>
      </c>
    </row>
    <row r="8" spans="2:13">
      <c r="B8" s="954"/>
      <c r="C8" s="966"/>
      <c r="D8" s="960"/>
      <c r="E8" s="960"/>
      <c r="F8" s="960"/>
      <c r="G8" s="960"/>
      <c r="H8" s="960"/>
      <c r="I8" s="960"/>
      <c r="J8" s="970"/>
      <c r="K8" s="963"/>
      <c r="L8" s="963"/>
      <c r="M8" s="964"/>
    </row>
    <row r="9" spans="2:13" ht="75">
      <c r="B9" s="828" t="s">
        <v>411</v>
      </c>
      <c r="C9" s="609" t="s">
        <v>412</v>
      </c>
      <c r="D9" s="607" t="s">
        <v>407</v>
      </c>
      <c r="E9" s="829">
        <v>1620000000</v>
      </c>
      <c r="F9" s="607" t="s">
        <v>52</v>
      </c>
      <c r="G9" s="607" t="s">
        <v>52</v>
      </c>
      <c r="H9" s="607" t="s">
        <v>413</v>
      </c>
      <c r="I9" s="607" t="s">
        <v>414</v>
      </c>
      <c r="J9" s="830" t="s">
        <v>415</v>
      </c>
      <c r="K9" s="614" t="s">
        <v>433</v>
      </c>
      <c r="L9" s="614" t="s">
        <v>1188</v>
      </c>
      <c r="M9" s="964"/>
    </row>
    <row r="10" spans="2:13">
      <c r="B10" s="954" t="s">
        <v>417</v>
      </c>
      <c r="C10" s="956" t="s">
        <v>418</v>
      </c>
      <c r="D10" s="953" t="s">
        <v>407</v>
      </c>
      <c r="E10" s="957">
        <v>40000000</v>
      </c>
      <c r="F10" s="953" t="s">
        <v>52</v>
      </c>
      <c r="G10" s="953" t="s">
        <v>52</v>
      </c>
      <c r="H10" s="958" t="s">
        <v>413</v>
      </c>
      <c r="I10" s="953" t="s">
        <v>419</v>
      </c>
      <c r="J10" s="953" t="s">
        <v>420</v>
      </c>
      <c r="K10" s="953" t="s">
        <v>1436</v>
      </c>
      <c r="L10" s="961" t="s">
        <v>1189</v>
      </c>
    </row>
    <row r="11" spans="2:13">
      <c r="B11" s="954"/>
      <c r="C11" s="956"/>
      <c r="D11" s="953"/>
      <c r="E11" s="953"/>
      <c r="F11" s="953"/>
      <c r="G11" s="953"/>
      <c r="H11" s="959"/>
      <c r="I11" s="953"/>
      <c r="J11" s="953"/>
      <c r="K11" s="953"/>
      <c r="L11" s="961"/>
    </row>
    <row r="12" spans="2:13" ht="15.75" thickBot="1">
      <c r="B12" s="955"/>
      <c r="C12" s="956"/>
      <c r="D12" s="953"/>
      <c r="E12" s="953"/>
      <c r="F12" s="953"/>
      <c r="G12" s="953"/>
      <c r="H12" s="960"/>
      <c r="I12" s="953"/>
      <c r="J12" s="953"/>
      <c r="K12" s="953"/>
      <c r="L12" s="961"/>
    </row>
    <row r="14" spans="2:13">
      <c r="E14" s="829">
        <v>2990000000</v>
      </c>
      <c r="J14" s="13" t="s">
        <v>1465</v>
      </c>
      <c r="K14" s="80">
        <v>4</v>
      </c>
    </row>
    <row r="15" spans="2:13">
      <c r="E15" s="829">
        <v>530000000</v>
      </c>
      <c r="J15" s="13" t="s">
        <v>1466</v>
      </c>
      <c r="K15" s="80">
        <v>3</v>
      </c>
    </row>
    <row r="16" spans="2:13" ht="45">
      <c r="K16" s="916">
        <f>K15/K14</f>
        <v>0.75</v>
      </c>
      <c r="M16" s="917" t="s">
        <v>1467</v>
      </c>
    </row>
  </sheetData>
  <dataConsolidate/>
  <mergeCells count="31">
    <mergeCell ref="B2:J2"/>
    <mergeCell ref="B4:B6"/>
    <mergeCell ref="C4:C6"/>
    <mergeCell ref="D4:D6"/>
    <mergeCell ref="E4:E6"/>
    <mergeCell ref="F4:F5"/>
    <mergeCell ref="G4:G5"/>
    <mergeCell ref="H4:K5"/>
    <mergeCell ref="L7:L8"/>
    <mergeCell ref="M7:M9"/>
    <mergeCell ref="B7:B8"/>
    <mergeCell ref="C7:C8"/>
    <mergeCell ref="D7:D8"/>
    <mergeCell ref="E7:E8"/>
    <mergeCell ref="F7:F8"/>
    <mergeCell ref="G7:G8"/>
    <mergeCell ref="H7:H8"/>
    <mergeCell ref="I7:I8"/>
    <mergeCell ref="J7:J8"/>
    <mergeCell ref="K7:K8"/>
    <mergeCell ref="H10:H12"/>
    <mergeCell ref="I10:I12"/>
    <mergeCell ref="J10:J12"/>
    <mergeCell ref="K10:K12"/>
    <mergeCell ref="L10:L12"/>
    <mergeCell ref="G10:G12"/>
    <mergeCell ref="B10:B12"/>
    <mergeCell ref="C10:C12"/>
    <mergeCell ref="D10:D12"/>
    <mergeCell ref="E10:E12"/>
    <mergeCell ref="F10:F12"/>
  </mergeCells>
  <pageMargins left="0.7" right="0.7" top="0.75" bottom="0.75" header="0.3" footer="0.3"/>
  <pageSetup orientation="portrait" verticalDpi="599"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[7]Hoja2!#REF!</xm:f>
          </x14:formula1>
          <xm:sqref>B7:B9 F9:G9 F7:G7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R121"/>
  <sheetViews>
    <sheetView topLeftCell="I113" workbookViewId="0">
      <selection activeCell="K16" sqref="K16"/>
    </sheetView>
  </sheetViews>
  <sheetFormatPr baseColWidth="10" defaultColWidth="11.5703125" defaultRowHeight="15"/>
  <cols>
    <col min="1" max="1" width="1.7109375" style="13" customWidth="1"/>
    <col min="2" max="2" width="68.42578125" style="13" customWidth="1"/>
    <col min="3" max="3" width="28.7109375" style="13" customWidth="1"/>
    <col min="4" max="4" width="22.85546875" style="13" bestFit="1" customWidth="1"/>
    <col min="5" max="5" width="31.42578125" style="13" customWidth="1"/>
    <col min="6" max="6" width="40.140625" style="13" customWidth="1"/>
    <col min="7" max="8" width="27.28515625" style="13" customWidth="1"/>
    <col min="9" max="9" width="20.7109375" style="13" customWidth="1"/>
    <col min="10" max="10" width="22.42578125" style="13" customWidth="1"/>
    <col min="11" max="11" width="21.28515625" style="80" customWidth="1"/>
    <col min="12" max="12" width="16" style="80" bestFit="1" customWidth="1"/>
    <col min="13" max="13" width="49" style="13" customWidth="1"/>
    <col min="14" max="14" width="21.7109375" style="296" customWidth="1"/>
    <col min="15" max="15" width="20" style="13" customWidth="1"/>
    <col min="16" max="16" width="18.5703125" style="13" customWidth="1"/>
    <col min="17" max="17" width="22.140625" style="13" customWidth="1"/>
    <col min="18" max="18" width="23.28515625" style="13" customWidth="1"/>
    <col min="19"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18" s="1" customFormat="1" ht="66.75" customHeight="1">
      <c r="B2" s="971" t="s">
        <v>640</v>
      </c>
      <c r="C2" s="972"/>
      <c r="D2" s="972"/>
      <c r="E2" s="972"/>
      <c r="F2" s="972"/>
      <c r="G2" s="972"/>
      <c r="H2" s="972"/>
      <c r="I2" s="972"/>
      <c r="J2" s="972"/>
      <c r="K2" s="448"/>
      <c r="L2" s="448"/>
      <c r="N2" s="300"/>
    </row>
    <row r="3" spans="2:18" s="2" customFormat="1" ht="13.5" thickBot="1">
      <c r="K3" s="24"/>
      <c r="L3" s="24"/>
      <c r="N3" s="301"/>
    </row>
    <row r="4" spans="2:18" s="2" customFormat="1" ht="36" customHeight="1" thickBot="1">
      <c r="B4" s="973" t="s">
        <v>1</v>
      </c>
      <c r="C4" s="974" t="s">
        <v>2</v>
      </c>
      <c r="D4" s="973" t="s">
        <v>3</v>
      </c>
      <c r="E4" s="973" t="s">
        <v>4</v>
      </c>
      <c r="F4" s="977" t="s">
        <v>5</v>
      </c>
      <c r="G4" s="973" t="s">
        <v>6</v>
      </c>
      <c r="H4" s="979" t="s">
        <v>7</v>
      </c>
      <c r="I4" s="980"/>
      <c r="J4" s="981"/>
      <c r="K4" s="979" t="s">
        <v>424</v>
      </c>
      <c r="L4" s="980"/>
      <c r="M4" s="980"/>
      <c r="N4" s="980"/>
      <c r="O4" s="979" t="s">
        <v>1186</v>
      </c>
      <c r="P4" s="980"/>
      <c r="Q4" s="980"/>
      <c r="R4" s="980"/>
    </row>
    <row r="5" spans="2:18" s="2" customFormat="1" ht="15.75" customHeight="1" thickBot="1">
      <c r="B5" s="973"/>
      <c r="C5" s="975"/>
      <c r="D5" s="973"/>
      <c r="E5" s="973"/>
      <c r="F5" s="978"/>
      <c r="G5" s="973"/>
      <c r="H5" s="982"/>
      <c r="I5" s="983"/>
      <c r="J5" s="984"/>
      <c r="K5" s="982"/>
      <c r="L5" s="983"/>
      <c r="M5" s="983"/>
      <c r="N5" s="983"/>
      <c r="O5" s="982"/>
      <c r="P5" s="983"/>
      <c r="Q5" s="983"/>
      <c r="R5" s="983"/>
    </row>
    <row r="6" spans="2:18" s="2" customFormat="1" ht="30.75" customHeight="1" thickBot="1">
      <c r="B6" s="973"/>
      <c r="C6" s="976"/>
      <c r="D6" s="973"/>
      <c r="E6" s="973"/>
      <c r="F6" s="82" t="s">
        <v>8</v>
      </c>
      <c r="G6" s="439" t="s">
        <v>8</v>
      </c>
      <c r="H6" s="439" t="s">
        <v>9</v>
      </c>
      <c r="I6" s="82" t="s">
        <v>10</v>
      </c>
      <c r="J6" s="82" t="s">
        <v>11</v>
      </c>
      <c r="K6" s="447" t="s">
        <v>421</v>
      </c>
      <c r="L6" s="447" t="s">
        <v>426</v>
      </c>
      <c r="M6" s="3" t="s">
        <v>422</v>
      </c>
      <c r="N6" s="302" t="s">
        <v>423</v>
      </c>
      <c r="O6" s="588" t="s">
        <v>421</v>
      </c>
      <c r="P6" s="588" t="s">
        <v>426</v>
      </c>
      <c r="Q6" s="3" t="s">
        <v>422</v>
      </c>
      <c r="R6" s="302" t="s">
        <v>423</v>
      </c>
    </row>
    <row r="7" spans="2:18" s="410" customFormat="1" ht="120">
      <c r="B7" s="405" t="s">
        <v>88</v>
      </c>
      <c r="C7" s="406" t="s">
        <v>813</v>
      </c>
      <c r="D7" s="407" t="s">
        <v>814</v>
      </c>
      <c r="E7" s="408">
        <v>60000000</v>
      </c>
      <c r="F7" s="407" t="s">
        <v>52</v>
      </c>
      <c r="G7" s="407" t="s">
        <v>28</v>
      </c>
      <c r="H7" s="409">
        <v>42438</v>
      </c>
      <c r="I7" s="406" t="s">
        <v>815</v>
      </c>
      <c r="J7" s="409">
        <v>42529</v>
      </c>
      <c r="K7" s="409" t="s">
        <v>1018</v>
      </c>
      <c r="L7" s="449">
        <v>0</v>
      </c>
      <c r="M7" s="412"/>
      <c r="N7" s="444">
        <v>1</v>
      </c>
      <c r="O7" s="412"/>
      <c r="P7" s="412"/>
      <c r="Q7" s="412"/>
      <c r="R7" s="412"/>
    </row>
    <row r="8" spans="2:18" s="410" customFormat="1" ht="30">
      <c r="B8" s="405" t="s">
        <v>100</v>
      </c>
      <c r="C8" s="411" t="s">
        <v>816</v>
      </c>
      <c r="D8" s="412" t="s">
        <v>817</v>
      </c>
      <c r="E8" s="413">
        <v>17373403</v>
      </c>
      <c r="F8" s="407" t="s">
        <v>52</v>
      </c>
      <c r="G8" s="407" t="s">
        <v>28</v>
      </c>
      <c r="H8" s="414">
        <v>42443</v>
      </c>
      <c r="I8" s="415">
        <v>42451</v>
      </c>
      <c r="J8" s="414">
        <v>42541</v>
      </c>
      <c r="K8" s="449" t="s">
        <v>438</v>
      </c>
      <c r="L8" s="449">
        <v>0</v>
      </c>
      <c r="M8" s="443" t="s">
        <v>1016</v>
      </c>
      <c r="N8" s="444">
        <v>1</v>
      </c>
      <c r="O8" s="412"/>
      <c r="P8" s="412"/>
      <c r="Q8" s="412"/>
      <c r="R8" s="412"/>
    </row>
    <row r="9" spans="2:18" s="410" customFormat="1" ht="63.75">
      <c r="B9" s="405" t="s">
        <v>100</v>
      </c>
      <c r="C9" s="411" t="s">
        <v>818</v>
      </c>
      <c r="D9" s="411" t="s">
        <v>819</v>
      </c>
      <c r="E9" s="413">
        <v>32421120</v>
      </c>
      <c r="F9" s="407" t="s">
        <v>52</v>
      </c>
      <c r="G9" s="407" t="s">
        <v>28</v>
      </c>
      <c r="H9" s="414">
        <v>42447</v>
      </c>
      <c r="I9" s="415" t="s">
        <v>820</v>
      </c>
      <c r="J9" s="414" t="s">
        <v>821</v>
      </c>
      <c r="K9" s="449" t="s">
        <v>16</v>
      </c>
      <c r="L9" s="449">
        <v>0</v>
      </c>
      <c r="M9" s="412"/>
      <c r="N9" s="444">
        <v>1</v>
      </c>
      <c r="O9" s="412"/>
      <c r="P9" s="412"/>
      <c r="Q9" s="412"/>
      <c r="R9" s="412"/>
    </row>
    <row r="10" spans="2:18" s="410" customFormat="1" ht="38.25">
      <c r="B10" s="405" t="s">
        <v>100</v>
      </c>
      <c r="C10" s="411" t="s">
        <v>822</v>
      </c>
      <c r="D10" s="411" t="s">
        <v>823</v>
      </c>
      <c r="E10" s="413">
        <v>70709104</v>
      </c>
      <c r="F10" s="407" t="s">
        <v>52</v>
      </c>
      <c r="G10" s="407" t="s">
        <v>28</v>
      </c>
      <c r="H10" s="414">
        <v>42447</v>
      </c>
      <c r="I10" s="415">
        <v>42482</v>
      </c>
      <c r="J10" s="414" t="s">
        <v>821</v>
      </c>
      <c r="K10" s="449" t="s">
        <v>16</v>
      </c>
      <c r="L10" s="449">
        <v>0</v>
      </c>
      <c r="M10" s="412"/>
      <c r="N10" s="444">
        <v>1</v>
      </c>
      <c r="O10" s="412"/>
      <c r="P10" s="412"/>
      <c r="Q10" s="412"/>
      <c r="R10" s="412"/>
    </row>
    <row r="11" spans="2:18" s="410" customFormat="1" ht="38.25">
      <c r="B11" s="405" t="s">
        <v>100</v>
      </c>
      <c r="C11" s="411" t="s">
        <v>824</v>
      </c>
      <c r="D11" s="411" t="s">
        <v>825</v>
      </c>
      <c r="E11" s="413">
        <v>72007802</v>
      </c>
      <c r="F11" s="407" t="s">
        <v>52</v>
      </c>
      <c r="G11" s="407" t="s">
        <v>28</v>
      </c>
      <c r="H11" s="414">
        <v>42447</v>
      </c>
      <c r="I11" s="415">
        <v>42482</v>
      </c>
      <c r="J11" s="414" t="s">
        <v>821</v>
      </c>
      <c r="K11" s="449" t="s">
        <v>16</v>
      </c>
      <c r="L11" s="449">
        <v>0</v>
      </c>
      <c r="M11" s="412"/>
      <c r="N11" s="444">
        <v>1</v>
      </c>
      <c r="O11" s="412"/>
      <c r="P11" s="412"/>
      <c r="Q11" s="412"/>
      <c r="R11" s="412"/>
    </row>
    <row r="12" spans="2:18" s="410" customFormat="1" ht="38.25">
      <c r="B12" s="405" t="s">
        <v>100</v>
      </c>
      <c r="C12" s="411" t="s">
        <v>822</v>
      </c>
      <c r="D12" s="411" t="s">
        <v>826</v>
      </c>
      <c r="E12" s="413">
        <v>69476390</v>
      </c>
      <c r="F12" s="407" t="s">
        <v>52</v>
      </c>
      <c r="G12" s="407" t="s">
        <v>28</v>
      </c>
      <c r="H12" s="414">
        <v>42447</v>
      </c>
      <c r="I12" s="415">
        <v>42482</v>
      </c>
      <c r="J12" s="414" t="s">
        <v>821</v>
      </c>
      <c r="K12" s="449" t="s">
        <v>16</v>
      </c>
      <c r="L12" s="449">
        <v>0</v>
      </c>
      <c r="M12" s="412"/>
      <c r="N12" s="444">
        <v>1</v>
      </c>
      <c r="O12" s="412"/>
      <c r="P12" s="412"/>
      <c r="Q12" s="412"/>
      <c r="R12" s="412"/>
    </row>
    <row r="13" spans="2:18" s="410" customFormat="1" ht="63.75">
      <c r="B13" s="405" t="s">
        <v>100</v>
      </c>
      <c r="C13" s="411" t="s">
        <v>827</v>
      </c>
      <c r="D13" s="411" t="s">
        <v>819</v>
      </c>
      <c r="E13" s="413">
        <v>225412091</v>
      </c>
      <c r="F13" s="407" t="s">
        <v>52</v>
      </c>
      <c r="G13" s="407" t="s">
        <v>28</v>
      </c>
      <c r="H13" s="414">
        <v>42439</v>
      </c>
      <c r="I13" s="415">
        <v>42485</v>
      </c>
      <c r="J13" s="414">
        <v>42599</v>
      </c>
      <c r="K13" s="449" t="s">
        <v>16</v>
      </c>
      <c r="L13" s="449">
        <v>0</v>
      </c>
      <c r="M13" s="412"/>
      <c r="N13" s="444">
        <v>1</v>
      </c>
      <c r="O13" s="412"/>
      <c r="P13" s="412"/>
      <c r="Q13" s="412"/>
      <c r="R13" s="412"/>
    </row>
    <row r="14" spans="2:18" s="410" customFormat="1" ht="30">
      <c r="B14" s="405" t="s">
        <v>100</v>
      </c>
      <c r="C14" s="411" t="s">
        <v>828</v>
      </c>
      <c r="D14" s="411" t="s">
        <v>819</v>
      </c>
      <c r="E14" s="413">
        <v>45000000</v>
      </c>
      <c r="F14" s="407" t="s">
        <v>52</v>
      </c>
      <c r="G14" s="407" t="s">
        <v>28</v>
      </c>
      <c r="H14" s="414">
        <v>42439</v>
      </c>
      <c r="I14" s="415">
        <v>42471</v>
      </c>
      <c r="J14" s="414">
        <v>42552</v>
      </c>
      <c r="K14" s="449" t="s">
        <v>16</v>
      </c>
      <c r="L14" s="449">
        <v>0</v>
      </c>
      <c r="M14" s="412"/>
      <c r="N14" s="444">
        <v>1</v>
      </c>
      <c r="O14" s="412"/>
      <c r="P14" s="412"/>
      <c r="Q14" s="412"/>
      <c r="R14" s="412"/>
    </row>
    <row r="15" spans="2:18" s="410" customFormat="1" ht="38.25">
      <c r="B15" s="405" t="s">
        <v>100</v>
      </c>
      <c r="C15" s="411" t="s">
        <v>829</v>
      </c>
      <c r="D15" s="416" t="s">
        <v>830</v>
      </c>
      <c r="E15" s="413">
        <v>30000000</v>
      </c>
      <c r="F15" s="407" t="s">
        <v>52</v>
      </c>
      <c r="G15" s="407" t="s">
        <v>28</v>
      </c>
      <c r="H15" s="414">
        <v>42439</v>
      </c>
      <c r="I15" s="415">
        <v>42482</v>
      </c>
      <c r="J15" s="414">
        <v>42522</v>
      </c>
      <c r="K15" s="449" t="s">
        <v>16</v>
      </c>
      <c r="L15" s="449">
        <v>0</v>
      </c>
      <c r="M15" s="412"/>
      <c r="N15" s="444">
        <v>1</v>
      </c>
      <c r="O15" s="412"/>
      <c r="P15" s="412"/>
      <c r="Q15" s="412"/>
      <c r="R15" s="412"/>
    </row>
    <row r="16" spans="2:18" s="410" customFormat="1" ht="38.25">
      <c r="B16" s="405" t="s">
        <v>100</v>
      </c>
      <c r="C16" s="411" t="s">
        <v>831</v>
      </c>
      <c r="D16" s="416" t="s">
        <v>832</v>
      </c>
      <c r="E16" s="413">
        <v>25607400</v>
      </c>
      <c r="F16" s="407" t="s">
        <v>52</v>
      </c>
      <c r="G16" s="407" t="s">
        <v>28</v>
      </c>
      <c r="H16" s="414">
        <v>42443</v>
      </c>
      <c r="I16" s="415">
        <v>42451</v>
      </c>
      <c r="J16" s="414">
        <v>42522</v>
      </c>
      <c r="K16" s="449" t="s">
        <v>16</v>
      </c>
      <c r="L16" s="449">
        <v>0</v>
      </c>
      <c r="M16" s="412"/>
      <c r="N16" s="444">
        <v>1</v>
      </c>
      <c r="O16" s="412"/>
      <c r="P16" s="412"/>
      <c r="Q16" s="412"/>
      <c r="R16" s="412"/>
    </row>
    <row r="17" spans="2:18" s="410" customFormat="1" ht="38.25">
      <c r="B17" s="405" t="s">
        <v>100</v>
      </c>
      <c r="C17" s="411" t="s">
        <v>833</v>
      </c>
      <c r="D17" s="416" t="s">
        <v>814</v>
      </c>
      <c r="E17" s="413">
        <v>24392600</v>
      </c>
      <c r="F17" s="407" t="s">
        <v>52</v>
      </c>
      <c r="G17" s="407" t="s">
        <v>28</v>
      </c>
      <c r="H17" s="414">
        <v>42461</v>
      </c>
      <c r="I17" s="415">
        <v>42485</v>
      </c>
      <c r="J17" s="414">
        <v>42640</v>
      </c>
      <c r="K17" s="449" t="s">
        <v>16</v>
      </c>
      <c r="L17" s="449">
        <v>0</v>
      </c>
      <c r="M17" s="412"/>
      <c r="N17" s="444">
        <v>1</v>
      </c>
      <c r="O17" s="412"/>
      <c r="P17" s="412"/>
      <c r="Q17" s="412"/>
      <c r="R17" s="412"/>
    </row>
    <row r="18" spans="2:18" s="410" customFormat="1" ht="38.25">
      <c r="B18" s="405" t="s">
        <v>100</v>
      </c>
      <c r="C18" s="411" t="s">
        <v>834</v>
      </c>
      <c r="D18" s="416" t="s">
        <v>835</v>
      </c>
      <c r="E18" s="413">
        <v>30000000</v>
      </c>
      <c r="F18" s="407" t="s">
        <v>52</v>
      </c>
      <c r="G18" s="407" t="s">
        <v>28</v>
      </c>
      <c r="H18" s="414">
        <v>42443</v>
      </c>
      <c r="I18" s="415">
        <v>42482</v>
      </c>
      <c r="J18" s="414">
        <v>42522</v>
      </c>
      <c r="K18" s="449" t="s">
        <v>16</v>
      </c>
      <c r="L18" s="449">
        <v>0</v>
      </c>
      <c r="M18" s="412"/>
      <c r="N18" s="444">
        <v>1</v>
      </c>
      <c r="O18" s="412"/>
      <c r="P18" s="412"/>
      <c r="Q18" s="412"/>
      <c r="R18" s="412"/>
    </row>
    <row r="19" spans="2:18" s="410" customFormat="1" ht="38.25">
      <c r="B19" s="405" t="s">
        <v>138</v>
      </c>
      <c r="C19" s="411" t="s">
        <v>836</v>
      </c>
      <c r="D19" s="411" t="s">
        <v>837</v>
      </c>
      <c r="E19" s="413">
        <v>45000000</v>
      </c>
      <c r="F19" s="407" t="s">
        <v>52</v>
      </c>
      <c r="G19" s="407" t="s">
        <v>28</v>
      </c>
      <c r="H19" s="414">
        <v>42464</v>
      </c>
      <c r="I19" s="415">
        <v>42485</v>
      </c>
      <c r="J19" s="414">
        <v>42576</v>
      </c>
      <c r="K19" s="449"/>
      <c r="L19" s="449"/>
      <c r="M19" s="412"/>
      <c r="N19" s="444"/>
      <c r="O19" s="412"/>
      <c r="P19" s="412"/>
      <c r="Q19" s="412"/>
      <c r="R19" s="412"/>
    </row>
    <row r="20" spans="2:18" s="410" customFormat="1" ht="30">
      <c r="B20" s="405" t="s">
        <v>138</v>
      </c>
      <c r="C20" s="411" t="s">
        <v>838</v>
      </c>
      <c r="D20" s="411" t="s">
        <v>839</v>
      </c>
      <c r="E20" s="413">
        <v>40000000</v>
      </c>
      <c r="F20" s="407" t="s">
        <v>52</v>
      </c>
      <c r="G20" s="407" t="s">
        <v>28</v>
      </c>
      <c r="H20" s="414">
        <v>42464</v>
      </c>
      <c r="I20" s="415">
        <v>42485</v>
      </c>
      <c r="J20" s="414">
        <v>42576</v>
      </c>
      <c r="K20" s="449"/>
      <c r="L20" s="449"/>
      <c r="M20" s="412"/>
      <c r="N20" s="444"/>
      <c r="O20" s="412"/>
      <c r="P20" s="412"/>
      <c r="Q20" s="412"/>
      <c r="R20" s="412"/>
    </row>
    <row r="21" spans="2:18" s="410" customFormat="1" ht="30">
      <c r="B21" s="405" t="s">
        <v>138</v>
      </c>
      <c r="C21" s="411" t="s">
        <v>840</v>
      </c>
      <c r="D21" s="416" t="s">
        <v>841</v>
      </c>
      <c r="E21" s="413">
        <v>35000000</v>
      </c>
      <c r="F21" s="407" t="s">
        <v>52</v>
      </c>
      <c r="G21" s="407" t="s">
        <v>28</v>
      </c>
      <c r="H21" s="414">
        <v>42464</v>
      </c>
      <c r="I21" s="415">
        <v>42485</v>
      </c>
      <c r="J21" s="414">
        <v>42576</v>
      </c>
      <c r="K21" s="449"/>
      <c r="L21" s="449"/>
      <c r="M21" s="412"/>
      <c r="N21" s="444"/>
      <c r="O21" s="412"/>
      <c r="P21" s="412"/>
      <c r="Q21" s="412"/>
      <c r="R21" s="412"/>
    </row>
    <row r="22" spans="2:18" s="410" customFormat="1" ht="38.25">
      <c r="B22" s="410" t="s">
        <v>842</v>
      </c>
      <c r="C22" s="417" t="s">
        <v>843</v>
      </c>
      <c r="D22" s="417" t="s">
        <v>819</v>
      </c>
      <c r="E22" s="418">
        <v>15000000</v>
      </c>
      <c r="F22" s="407" t="s">
        <v>52</v>
      </c>
      <c r="G22" s="407" t="s">
        <v>28</v>
      </c>
      <c r="H22" s="419">
        <v>42475</v>
      </c>
      <c r="I22" s="420">
        <v>42490</v>
      </c>
      <c r="J22" s="421">
        <v>42527</v>
      </c>
      <c r="K22" s="449"/>
      <c r="L22" s="449"/>
      <c r="M22" s="412"/>
      <c r="N22" s="444"/>
      <c r="O22" s="412"/>
      <c r="P22" s="412"/>
      <c r="Q22" s="412"/>
      <c r="R22" s="412"/>
    </row>
    <row r="23" spans="2:18" s="410" customFormat="1" ht="25.5">
      <c r="B23" s="410" t="s">
        <v>842</v>
      </c>
      <c r="C23" s="417" t="s">
        <v>844</v>
      </c>
      <c r="D23" s="417" t="s">
        <v>845</v>
      </c>
      <c r="E23" s="418">
        <v>5000000</v>
      </c>
      <c r="F23" s="407" t="s">
        <v>52</v>
      </c>
      <c r="G23" s="407" t="s">
        <v>28</v>
      </c>
      <c r="H23" s="419">
        <v>42475</v>
      </c>
      <c r="I23" s="420">
        <v>42490</v>
      </c>
      <c r="J23" s="421">
        <v>42527</v>
      </c>
      <c r="K23" s="449"/>
      <c r="L23" s="449"/>
      <c r="M23" s="412"/>
      <c r="N23" s="444"/>
      <c r="O23" s="412"/>
      <c r="P23" s="412"/>
      <c r="Q23" s="412"/>
      <c r="R23" s="412"/>
    </row>
    <row r="24" spans="2:18" s="410" customFormat="1" ht="25.5">
      <c r="B24" s="410" t="s">
        <v>842</v>
      </c>
      <c r="C24" s="417" t="s">
        <v>846</v>
      </c>
      <c r="D24" s="417" t="s">
        <v>847</v>
      </c>
      <c r="E24" s="418">
        <v>8000000</v>
      </c>
      <c r="F24" s="407" t="s">
        <v>52</v>
      </c>
      <c r="G24" s="407" t="s">
        <v>28</v>
      </c>
      <c r="H24" s="419">
        <v>42475</v>
      </c>
      <c r="I24" s="420">
        <v>42490</v>
      </c>
      <c r="J24" s="421">
        <v>42735</v>
      </c>
      <c r="K24" s="449"/>
      <c r="L24" s="449"/>
      <c r="M24" s="412"/>
      <c r="N24" s="444"/>
      <c r="O24" s="412"/>
      <c r="P24" s="412"/>
      <c r="Q24" s="412"/>
      <c r="R24" s="412"/>
    </row>
    <row r="25" spans="2:18" s="410" customFormat="1" ht="25.5">
      <c r="B25" s="410" t="s">
        <v>842</v>
      </c>
      <c r="C25" s="417" t="s">
        <v>848</v>
      </c>
      <c r="D25" s="417" t="s">
        <v>849</v>
      </c>
      <c r="E25" s="418">
        <v>8000000</v>
      </c>
      <c r="F25" s="407" t="s">
        <v>52</v>
      </c>
      <c r="G25" s="407" t="s">
        <v>28</v>
      </c>
      <c r="H25" s="419">
        <v>42475</v>
      </c>
      <c r="I25" s="420">
        <v>42490</v>
      </c>
      <c r="J25" s="421">
        <v>42527</v>
      </c>
      <c r="K25" s="449"/>
      <c r="L25" s="449"/>
      <c r="M25" s="412"/>
      <c r="N25" s="444"/>
      <c r="O25" s="412"/>
      <c r="P25" s="412"/>
      <c r="Q25" s="412"/>
      <c r="R25" s="412"/>
    </row>
    <row r="26" spans="2:18" s="410" customFormat="1" ht="25.5">
      <c r="B26" s="410" t="s">
        <v>842</v>
      </c>
      <c r="C26" s="417" t="s">
        <v>850</v>
      </c>
      <c r="D26" s="417" t="s">
        <v>851</v>
      </c>
      <c r="E26" s="418">
        <v>4000000</v>
      </c>
      <c r="F26" s="407" t="s">
        <v>52</v>
      </c>
      <c r="G26" s="407" t="s">
        <v>28</v>
      </c>
      <c r="H26" s="419">
        <v>42475</v>
      </c>
      <c r="I26" s="420">
        <v>42490</v>
      </c>
      <c r="J26" s="421">
        <v>42735</v>
      </c>
      <c r="K26" s="449"/>
      <c r="L26" s="449"/>
      <c r="M26" s="412"/>
      <c r="N26" s="444"/>
      <c r="O26" s="412"/>
      <c r="P26" s="412"/>
      <c r="Q26" s="412"/>
      <c r="R26" s="412"/>
    </row>
    <row r="27" spans="2:18" s="410" customFormat="1" ht="63.75">
      <c r="B27" s="405" t="s">
        <v>184</v>
      </c>
      <c r="C27" s="422" t="s">
        <v>852</v>
      </c>
      <c r="D27" s="416" t="s">
        <v>814</v>
      </c>
      <c r="E27" s="413">
        <v>10500000</v>
      </c>
      <c r="F27" s="407" t="s">
        <v>52</v>
      </c>
      <c r="G27" s="407" t="s">
        <v>28</v>
      </c>
      <c r="H27" s="409">
        <v>42436</v>
      </c>
      <c r="I27" s="415" t="s">
        <v>853</v>
      </c>
      <c r="J27" s="409">
        <v>42612</v>
      </c>
      <c r="K27" s="449" t="s">
        <v>16</v>
      </c>
      <c r="L27" s="449">
        <v>0</v>
      </c>
      <c r="M27" s="412"/>
      <c r="N27" s="444">
        <v>1</v>
      </c>
      <c r="O27" s="412"/>
      <c r="P27" s="412"/>
      <c r="Q27" s="412"/>
      <c r="R27" s="412"/>
    </row>
    <row r="28" spans="2:18" s="410" customFormat="1" ht="30">
      <c r="B28" s="405" t="s">
        <v>184</v>
      </c>
      <c r="C28" s="422" t="s">
        <v>854</v>
      </c>
      <c r="D28" s="416" t="s">
        <v>855</v>
      </c>
      <c r="E28" s="413">
        <v>137500000</v>
      </c>
      <c r="F28" s="407" t="s">
        <v>52</v>
      </c>
      <c r="G28" s="407" t="s">
        <v>28</v>
      </c>
      <c r="H28" s="409" t="s">
        <v>856</v>
      </c>
      <c r="I28" s="415">
        <v>42488</v>
      </c>
      <c r="J28" s="409">
        <v>42573</v>
      </c>
      <c r="K28" s="449"/>
      <c r="L28" s="449">
        <v>0</v>
      </c>
      <c r="M28" s="412"/>
      <c r="N28" s="444"/>
      <c r="O28" s="412"/>
      <c r="P28" s="412"/>
      <c r="Q28" s="412"/>
      <c r="R28" s="412"/>
    </row>
    <row r="29" spans="2:18" s="410" customFormat="1" ht="38.25">
      <c r="B29" s="405" t="s">
        <v>184</v>
      </c>
      <c r="C29" s="422" t="s">
        <v>857</v>
      </c>
      <c r="D29" s="416" t="s">
        <v>858</v>
      </c>
      <c r="E29" s="413">
        <v>22000000</v>
      </c>
      <c r="F29" s="407" t="s">
        <v>52</v>
      </c>
      <c r="G29" s="407" t="s">
        <v>28</v>
      </c>
      <c r="H29" s="409">
        <v>42444</v>
      </c>
      <c r="I29" s="415">
        <v>42461</v>
      </c>
      <c r="J29" s="409">
        <v>42505</v>
      </c>
      <c r="K29" s="449" t="s">
        <v>16</v>
      </c>
      <c r="L29" s="449">
        <v>0</v>
      </c>
      <c r="M29" s="412"/>
      <c r="N29" s="444">
        <v>1</v>
      </c>
      <c r="O29" s="412"/>
      <c r="P29" s="412"/>
      <c r="Q29" s="412"/>
      <c r="R29" s="412"/>
    </row>
    <row r="30" spans="2:18" s="410" customFormat="1" ht="102">
      <c r="B30" s="405" t="s">
        <v>184</v>
      </c>
      <c r="C30" s="422" t="s">
        <v>859</v>
      </c>
      <c r="D30" s="411" t="s">
        <v>860</v>
      </c>
      <c r="E30" s="413">
        <v>60000000</v>
      </c>
      <c r="F30" s="407" t="s">
        <v>52</v>
      </c>
      <c r="G30" s="407" t="s">
        <v>28</v>
      </c>
      <c r="H30" s="409">
        <v>42436</v>
      </c>
      <c r="I30" s="415" t="s">
        <v>861</v>
      </c>
      <c r="J30" s="409">
        <v>42531</v>
      </c>
      <c r="K30" s="449" t="s">
        <v>16</v>
      </c>
      <c r="L30" s="449">
        <v>0</v>
      </c>
      <c r="M30" s="412"/>
      <c r="N30" s="444">
        <v>1</v>
      </c>
      <c r="O30" s="412"/>
      <c r="P30" s="412"/>
      <c r="Q30" s="412"/>
      <c r="R30" s="412"/>
    </row>
    <row r="31" spans="2:18" s="410" customFormat="1" ht="89.25">
      <c r="B31" s="405" t="s">
        <v>184</v>
      </c>
      <c r="C31" s="422" t="s">
        <v>862</v>
      </c>
      <c r="D31" s="416" t="s">
        <v>863</v>
      </c>
      <c r="E31" s="413">
        <v>40000000</v>
      </c>
      <c r="F31" s="407" t="s">
        <v>52</v>
      </c>
      <c r="G31" s="407" t="s">
        <v>28</v>
      </c>
      <c r="H31" s="409">
        <v>42436</v>
      </c>
      <c r="I31" s="415" t="s">
        <v>864</v>
      </c>
      <c r="J31" s="409">
        <v>42592</v>
      </c>
      <c r="K31" s="449" t="s">
        <v>16</v>
      </c>
      <c r="L31" s="449">
        <v>0</v>
      </c>
      <c r="M31" s="412"/>
      <c r="N31" s="444">
        <v>1</v>
      </c>
      <c r="O31" s="412"/>
      <c r="P31" s="412"/>
      <c r="Q31" s="412"/>
      <c r="R31" s="412"/>
    </row>
    <row r="32" spans="2:18" s="410" customFormat="1" ht="76.5">
      <c r="B32" s="405" t="s">
        <v>184</v>
      </c>
      <c r="C32" s="422" t="s">
        <v>865</v>
      </c>
      <c r="D32" s="416" t="s">
        <v>863</v>
      </c>
      <c r="E32" s="413">
        <v>15000000</v>
      </c>
      <c r="F32" s="407" t="s">
        <v>52</v>
      </c>
      <c r="G32" s="407" t="s">
        <v>28</v>
      </c>
      <c r="H32" s="409">
        <v>42436</v>
      </c>
      <c r="I32" s="415" t="s">
        <v>864</v>
      </c>
      <c r="J32" s="409">
        <v>42531</v>
      </c>
      <c r="K32" s="449" t="s">
        <v>16</v>
      </c>
      <c r="L32" s="449">
        <v>0</v>
      </c>
      <c r="M32" s="412"/>
      <c r="N32" s="444">
        <v>1</v>
      </c>
      <c r="O32" s="412"/>
      <c r="P32" s="412"/>
      <c r="Q32" s="412"/>
      <c r="R32" s="412"/>
    </row>
    <row r="33" spans="2:18" s="410" customFormat="1" ht="90">
      <c r="B33" s="405" t="s">
        <v>184</v>
      </c>
      <c r="C33" s="423" t="s">
        <v>866</v>
      </c>
      <c r="D33" s="416" t="s">
        <v>863</v>
      </c>
      <c r="E33" s="413">
        <v>15000000</v>
      </c>
      <c r="F33" s="407" t="s">
        <v>52</v>
      </c>
      <c r="G33" s="407" t="s">
        <v>28</v>
      </c>
      <c r="H33" s="409">
        <v>42436</v>
      </c>
      <c r="I33" s="415" t="s">
        <v>864</v>
      </c>
      <c r="J33" s="409">
        <v>42531</v>
      </c>
      <c r="K33" s="449" t="s">
        <v>16</v>
      </c>
      <c r="L33" s="449">
        <v>0</v>
      </c>
      <c r="M33" s="412"/>
      <c r="N33" s="444">
        <v>1</v>
      </c>
      <c r="O33" s="412"/>
      <c r="P33" s="412"/>
      <c r="Q33" s="412"/>
      <c r="R33" s="412"/>
    </row>
    <row r="34" spans="2:18" s="410" customFormat="1" ht="45">
      <c r="B34" s="405" t="s">
        <v>204</v>
      </c>
      <c r="C34" s="422" t="s">
        <v>867</v>
      </c>
      <c r="D34" s="410" t="s">
        <v>868</v>
      </c>
      <c r="E34" s="413">
        <v>137300000</v>
      </c>
      <c r="F34" s="407" t="s">
        <v>52</v>
      </c>
      <c r="G34" s="407" t="s">
        <v>28</v>
      </c>
      <c r="H34" s="409">
        <v>42443</v>
      </c>
      <c r="I34" s="415" t="s">
        <v>869</v>
      </c>
      <c r="J34" s="409">
        <v>42561</v>
      </c>
      <c r="K34" s="449" t="s">
        <v>16</v>
      </c>
      <c r="L34" s="449">
        <v>0</v>
      </c>
      <c r="M34" s="412"/>
      <c r="N34" s="444">
        <v>1</v>
      </c>
      <c r="O34" s="412"/>
      <c r="P34" s="412"/>
      <c r="Q34" s="412"/>
      <c r="R34" s="412"/>
    </row>
    <row r="35" spans="2:18" s="410" customFormat="1" ht="63.75">
      <c r="B35" s="405" t="s">
        <v>204</v>
      </c>
      <c r="C35" s="422" t="s">
        <v>870</v>
      </c>
      <c r="D35" s="410" t="s">
        <v>858</v>
      </c>
      <c r="E35" s="413">
        <v>62700000</v>
      </c>
      <c r="F35" s="407" t="s">
        <v>52</v>
      </c>
      <c r="G35" s="407" t="s">
        <v>28</v>
      </c>
      <c r="H35" s="409">
        <v>42443</v>
      </c>
      <c r="I35" s="415" t="s">
        <v>871</v>
      </c>
      <c r="J35" s="409">
        <v>42592</v>
      </c>
      <c r="K35" s="449" t="s">
        <v>16</v>
      </c>
      <c r="L35" s="449">
        <v>0</v>
      </c>
      <c r="M35" s="412"/>
      <c r="N35" s="444">
        <v>1</v>
      </c>
      <c r="O35" s="412"/>
      <c r="P35" s="412"/>
      <c r="Q35" s="412"/>
      <c r="R35" s="412"/>
    </row>
    <row r="36" spans="2:18" s="410" customFormat="1" ht="45">
      <c r="B36" s="405" t="s">
        <v>204</v>
      </c>
      <c r="C36" s="422" t="s">
        <v>872</v>
      </c>
      <c r="D36" s="410" t="s">
        <v>817</v>
      </c>
      <c r="E36" s="413">
        <v>25000000</v>
      </c>
      <c r="F36" s="407" t="s">
        <v>52</v>
      </c>
      <c r="G36" s="407" t="s">
        <v>28</v>
      </c>
      <c r="H36" s="409">
        <v>42443</v>
      </c>
      <c r="I36" s="415" t="s">
        <v>873</v>
      </c>
      <c r="J36" s="409">
        <v>42592</v>
      </c>
      <c r="K36" s="449" t="s">
        <v>16</v>
      </c>
      <c r="L36" s="449">
        <v>0</v>
      </c>
      <c r="M36" s="412"/>
      <c r="N36" s="444">
        <v>1</v>
      </c>
      <c r="O36" s="412"/>
      <c r="P36" s="412"/>
      <c r="Q36" s="412"/>
      <c r="R36" s="412"/>
    </row>
    <row r="37" spans="2:18" s="410" customFormat="1" ht="45">
      <c r="B37" s="405" t="s">
        <v>204</v>
      </c>
      <c r="C37" s="422" t="s">
        <v>874</v>
      </c>
      <c r="D37" s="410" t="s">
        <v>875</v>
      </c>
      <c r="E37" s="413">
        <v>35000000</v>
      </c>
      <c r="F37" s="407" t="s">
        <v>52</v>
      </c>
      <c r="G37" s="407" t="s">
        <v>28</v>
      </c>
      <c r="H37" s="409">
        <v>42443</v>
      </c>
      <c r="I37" s="415">
        <v>42475</v>
      </c>
      <c r="J37" s="409">
        <v>42592</v>
      </c>
      <c r="K37" s="449" t="s">
        <v>16</v>
      </c>
      <c r="L37" s="449">
        <v>0</v>
      </c>
      <c r="M37" s="412"/>
      <c r="N37" s="444">
        <v>1</v>
      </c>
      <c r="O37" s="412"/>
      <c r="P37" s="412"/>
      <c r="Q37" s="412"/>
      <c r="R37" s="412"/>
    </row>
    <row r="38" spans="2:18" s="410" customFormat="1" ht="45">
      <c r="B38" s="405" t="s">
        <v>204</v>
      </c>
      <c r="C38" s="422" t="s">
        <v>876</v>
      </c>
      <c r="D38" s="410" t="s">
        <v>877</v>
      </c>
      <c r="E38" s="413">
        <v>30000000</v>
      </c>
      <c r="F38" s="407" t="s">
        <v>52</v>
      </c>
      <c r="G38" s="407" t="s">
        <v>28</v>
      </c>
      <c r="H38" s="409">
        <v>42443</v>
      </c>
      <c r="I38" s="415">
        <v>42475</v>
      </c>
      <c r="J38" s="409">
        <v>42592</v>
      </c>
      <c r="K38" s="449" t="s">
        <v>16</v>
      </c>
      <c r="L38" s="449">
        <v>0</v>
      </c>
      <c r="M38" s="412"/>
      <c r="N38" s="444">
        <v>1</v>
      </c>
      <c r="O38" s="412"/>
      <c r="P38" s="412"/>
      <c r="Q38" s="412"/>
      <c r="R38" s="412"/>
    </row>
    <row r="39" spans="2:18" s="410" customFormat="1" ht="45">
      <c r="B39" s="405" t="s">
        <v>204</v>
      </c>
      <c r="C39" s="422" t="s">
        <v>878</v>
      </c>
      <c r="D39" s="410" t="s">
        <v>858</v>
      </c>
      <c r="E39" s="413">
        <v>35000000</v>
      </c>
      <c r="F39" s="407" t="s">
        <v>52</v>
      </c>
      <c r="G39" s="407" t="s">
        <v>28</v>
      </c>
      <c r="H39" s="409">
        <v>42443</v>
      </c>
      <c r="I39" s="415">
        <v>42475</v>
      </c>
      <c r="J39" s="409">
        <v>42592</v>
      </c>
      <c r="K39" s="449" t="s">
        <v>16</v>
      </c>
      <c r="L39" s="449">
        <v>0</v>
      </c>
      <c r="M39" s="412"/>
      <c r="N39" s="444">
        <v>1</v>
      </c>
      <c r="O39" s="412"/>
      <c r="P39" s="412"/>
      <c r="Q39" s="412"/>
      <c r="R39" s="412"/>
    </row>
    <row r="40" spans="2:18" s="410" customFormat="1" ht="45">
      <c r="B40" s="405" t="s">
        <v>204</v>
      </c>
      <c r="C40" s="422" t="s">
        <v>879</v>
      </c>
      <c r="D40" s="410" t="s">
        <v>880</v>
      </c>
      <c r="E40" s="413">
        <v>40000000</v>
      </c>
      <c r="F40" s="407" t="s">
        <v>52</v>
      </c>
      <c r="G40" s="407" t="s">
        <v>28</v>
      </c>
      <c r="H40" s="409">
        <v>42443</v>
      </c>
      <c r="I40" s="415">
        <v>42475</v>
      </c>
      <c r="J40" s="409">
        <v>42592</v>
      </c>
      <c r="K40" s="449" t="s">
        <v>16</v>
      </c>
      <c r="L40" s="449">
        <v>0</v>
      </c>
      <c r="M40" s="412"/>
      <c r="N40" s="444">
        <v>1</v>
      </c>
      <c r="O40" s="412"/>
      <c r="P40" s="412"/>
      <c r="Q40" s="412"/>
      <c r="R40" s="412"/>
    </row>
    <row r="41" spans="2:18" s="410" customFormat="1" ht="45">
      <c r="B41" s="405" t="s">
        <v>204</v>
      </c>
      <c r="C41" s="422" t="s">
        <v>881</v>
      </c>
      <c r="D41" s="410" t="s">
        <v>882</v>
      </c>
      <c r="E41" s="413">
        <v>35000000</v>
      </c>
      <c r="F41" s="407" t="s">
        <v>52</v>
      </c>
      <c r="G41" s="407" t="s">
        <v>28</v>
      </c>
      <c r="H41" s="409">
        <v>42443</v>
      </c>
      <c r="I41" s="415" t="s">
        <v>883</v>
      </c>
      <c r="J41" s="409">
        <v>42592</v>
      </c>
      <c r="K41" s="449" t="s">
        <v>16</v>
      </c>
      <c r="L41" s="449">
        <v>0</v>
      </c>
      <c r="M41" s="412"/>
      <c r="N41" s="444">
        <v>1</v>
      </c>
      <c r="O41" s="412"/>
      <c r="P41" s="412"/>
      <c r="Q41" s="412"/>
      <c r="R41" s="412"/>
    </row>
    <row r="42" spans="2:18" s="410" customFormat="1" ht="45">
      <c r="B42" s="405" t="s">
        <v>204</v>
      </c>
      <c r="C42" s="422" t="s">
        <v>884</v>
      </c>
      <c r="D42" s="410" t="s">
        <v>885</v>
      </c>
      <c r="E42" s="413">
        <v>138000000</v>
      </c>
      <c r="F42" s="407" t="s">
        <v>52</v>
      </c>
      <c r="G42" s="407" t="s">
        <v>28</v>
      </c>
      <c r="H42" s="409">
        <v>42443</v>
      </c>
      <c r="I42" s="415" t="s">
        <v>886</v>
      </c>
      <c r="J42" s="409">
        <v>42592</v>
      </c>
      <c r="K42" s="449" t="s">
        <v>16</v>
      </c>
      <c r="L42" s="449">
        <v>0</v>
      </c>
      <c r="M42" s="412"/>
      <c r="N42" s="444">
        <v>1</v>
      </c>
      <c r="O42" s="412"/>
      <c r="P42" s="412"/>
      <c r="Q42" s="412"/>
      <c r="R42" s="412"/>
    </row>
    <row r="43" spans="2:18" s="410" customFormat="1" ht="45">
      <c r="B43" s="405" t="s">
        <v>204</v>
      </c>
      <c r="C43" s="422" t="s">
        <v>887</v>
      </c>
      <c r="D43" s="410" t="s">
        <v>888</v>
      </c>
      <c r="E43" s="413">
        <v>110000000</v>
      </c>
      <c r="F43" s="407" t="s">
        <v>52</v>
      </c>
      <c r="G43" s="407" t="s">
        <v>28</v>
      </c>
      <c r="H43" s="409">
        <v>42443</v>
      </c>
      <c r="I43" s="415" t="s">
        <v>889</v>
      </c>
      <c r="J43" s="409">
        <v>42592</v>
      </c>
      <c r="K43" s="449" t="s">
        <v>16</v>
      </c>
      <c r="L43" s="449">
        <v>0</v>
      </c>
      <c r="M43" s="412"/>
      <c r="N43" s="444">
        <v>1</v>
      </c>
      <c r="O43" s="412"/>
      <c r="P43" s="412"/>
      <c r="Q43" s="412"/>
      <c r="R43" s="412"/>
    </row>
    <row r="44" spans="2:18" s="410" customFormat="1" ht="45">
      <c r="B44" s="405" t="s">
        <v>204</v>
      </c>
      <c r="C44" s="422" t="s">
        <v>890</v>
      </c>
      <c r="D44" s="410" t="s">
        <v>891</v>
      </c>
      <c r="E44" s="413">
        <v>12000000</v>
      </c>
      <c r="F44" s="407" t="s">
        <v>52</v>
      </c>
      <c r="G44" s="407" t="s">
        <v>28</v>
      </c>
      <c r="H44" s="409">
        <v>42443</v>
      </c>
      <c r="I44" s="415" t="s">
        <v>892</v>
      </c>
      <c r="J44" s="409">
        <v>42592</v>
      </c>
      <c r="K44" s="449" t="s">
        <v>16</v>
      </c>
      <c r="L44" s="449">
        <v>0</v>
      </c>
      <c r="M44" s="412"/>
      <c r="N44" s="444">
        <v>1</v>
      </c>
      <c r="O44" s="412"/>
      <c r="P44" s="412"/>
      <c r="Q44" s="412"/>
      <c r="R44" s="412"/>
    </row>
    <row r="45" spans="2:18" s="410" customFormat="1" ht="45">
      <c r="B45" s="405" t="s">
        <v>204</v>
      </c>
      <c r="C45" s="422" t="s">
        <v>893</v>
      </c>
      <c r="D45" s="410" t="s">
        <v>860</v>
      </c>
      <c r="E45" s="413">
        <v>85000000</v>
      </c>
      <c r="F45" s="407" t="s">
        <v>52</v>
      </c>
      <c r="G45" s="407" t="s">
        <v>28</v>
      </c>
      <c r="H45" s="409">
        <v>42443</v>
      </c>
      <c r="I45" s="415" t="s">
        <v>894</v>
      </c>
      <c r="J45" s="409">
        <v>42592</v>
      </c>
      <c r="K45" s="449" t="s">
        <v>16</v>
      </c>
      <c r="L45" s="449">
        <v>0</v>
      </c>
      <c r="M45" s="412"/>
      <c r="N45" s="444">
        <v>1</v>
      </c>
      <c r="O45" s="412"/>
      <c r="P45" s="412"/>
      <c r="Q45" s="412"/>
      <c r="R45" s="412"/>
    </row>
    <row r="46" spans="2:18" s="410" customFormat="1" ht="45">
      <c r="B46" s="405" t="s">
        <v>204</v>
      </c>
      <c r="C46" s="422" t="s">
        <v>895</v>
      </c>
      <c r="D46" s="410" t="s">
        <v>896</v>
      </c>
      <c r="E46" s="413">
        <v>68000000</v>
      </c>
      <c r="F46" s="407" t="s">
        <v>52</v>
      </c>
      <c r="G46" s="407" t="s">
        <v>28</v>
      </c>
      <c r="H46" s="409">
        <v>42443</v>
      </c>
      <c r="I46" s="415" t="s">
        <v>897</v>
      </c>
      <c r="J46" s="409">
        <v>42592</v>
      </c>
      <c r="K46" s="449" t="s">
        <v>16</v>
      </c>
      <c r="L46" s="449">
        <v>0</v>
      </c>
      <c r="M46" s="412"/>
      <c r="N46" s="444">
        <v>1</v>
      </c>
      <c r="O46" s="412"/>
      <c r="P46" s="412"/>
      <c r="Q46" s="412"/>
      <c r="R46" s="412"/>
    </row>
    <row r="47" spans="2:18" s="410" customFormat="1" ht="45">
      <c r="B47" s="405" t="s">
        <v>204</v>
      </c>
      <c r="C47" s="422" t="s">
        <v>898</v>
      </c>
      <c r="D47" s="410" t="s">
        <v>832</v>
      </c>
      <c r="E47" s="413">
        <v>50000000</v>
      </c>
      <c r="F47" s="407" t="s">
        <v>52</v>
      </c>
      <c r="G47" s="407" t="s">
        <v>28</v>
      </c>
      <c r="H47" s="409">
        <v>42443</v>
      </c>
      <c r="I47" s="415" t="s">
        <v>897</v>
      </c>
      <c r="J47" s="409">
        <v>42592</v>
      </c>
      <c r="K47" s="449" t="s">
        <v>16</v>
      </c>
      <c r="L47" s="449">
        <v>0</v>
      </c>
      <c r="M47" s="412"/>
      <c r="N47" s="444">
        <v>1</v>
      </c>
      <c r="O47" s="412"/>
      <c r="P47" s="412"/>
      <c r="Q47" s="412"/>
      <c r="R47" s="412"/>
    </row>
    <row r="48" spans="2:18" s="410" customFormat="1" ht="45">
      <c r="B48" s="405" t="s">
        <v>204</v>
      </c>
      <c r="C48" s="422" t="s">
        <v>899</v>
      </c>
      <c r="D48" s="410" t="s">
        <v>839</v>
      </c>
      <c r="E48" s="413">
        <v>50000000</v>
      </c>
      <c r="F48" s="407" t="s">
        <v>52</v>
      </c>
      <c r="G48" s="407" t="s">
        <v>28</v>
      </c>
      <c r="H48" s="409">
        <v>42443</v>
      </c>
      <c r="I48" s="415" t="s">
        <v>897</v>
      </c>
      <c r="J48" s="409">
        <v>42592</v>
      </c>
      <c r="K48" s="449" t="s">
        <v>16</v>
      </c>
      <c r="L48" s="449">
        <v>0</v>
      </c>
      <c r="M48" s="412"/>
      <c r="N48" s="444">
        <v>1</v>
      </c>
      <c r="O48" s="412"/>
      <c r="P48" s="412"/>
      <c r="Q48" s="412"/>
      <c r="R48" s="412"/>
    </row>
    <row r="49" spans="2:18" s="410" customFormat="1" ht="45">
      <c r="B49" s="405" t="s">
        <v>204</v>
      </c>
      <c r="C49" s="422" t="s">
        <v>900</v>
      </c>
      <c r="D49" s="410" t="s">
        <v>860</v>
      </c>
      <c r="E49" s="413">
        <v>80000000</v>
      </c>
      <c r="F49" s="407" t="s">
        <v>52</v>
      </c>
      <c r="G49" s="407" t="s">
        <v>28</v>
      </c>
      <c r="H49" s="409">
        <v>42443</v>
      </c>
      <c r="I49" s="415" t="s">
        <v>901</v>
      </c>
      <c r="J49" s="409">
        <v>42592</v>
      </c>
      <c r="K49" s="449" t="s">
        <v>16</v>
      </c>
      <c r="L49" s="449">
        <v>0</v>
      </c>
      <c r="M49" s="412"/>
      <c r="N49" s="444">
        <v>1</v>
      </c>
      <c r="O49" s="412"/>
      <c r="P49" s="412"/>
      <c r="Q49" s="412"/>
      <c r="R49" s="412"/>
    </row>
    <row r="50" spans="2:18" s="410" customFormat="1" ht="114.75">
      <c r="B50" s="405" t="s">
        <v>204</v>
      </c>
      <c r="C50" s="422" t="s">
        <v>902</v>
      </c>
      <c r="D50" s="410" t="s">
        <v>814</v>
      </c>
      <c r="E50" s="413">
        <v>68670817</v>
      </c>
      <c r="F50" s="407" t="s">
        <v>52</v>
      </c>
      <c r="G50" s="407" t="s">
        <v>28</v>
      </c>
      <c r="H50" s="406" t="s">
        <v>903</v>
      </c>
      <c r="I50" s="406" t="s">
        <v>904</v>
      </c>
      <c r="J50" s="409">
        <v>42592</v>
      </c>
      <c r="K50" s="449" t="s">
        <v>16</v>
      </c>
      <c r="L50" s="449">
        <v>0</v>
      </c>
      <c r="M50" s="412"/>
      <c r="N50" s="444">
        <v>1</v>
      </c>
      <c r="O50" s="412"/>
      <c r="P50" s="412"/>
      <c r="Q50" s="412"/>
      <c r="R50" s="412"/>
    </row>
    <row r="51" spans="2:18" s="410" customFormat="1" ht="127.5">
      <c r="B51" s="405" t="s">
        <v>204</v>
      </c>
      <c r="C51" s="422" t="s">
        <v>905</v>
      </c>
      <c r="D51" s="410" t="s">
        <v>906</v>
      </c>
      <c r="E51" s="413">
        <v>20717131</v>
      </c>
      <c r="F51" s="407" t="s">
        <v>52</v>
      </c>
      <c r="G51" s="407" t="s">
        <v>28</v>
      </c>
      <c r="H51" s="409">
        <v>42443</v>
      </c>
      <c r="I51" s="415">
        <v>42475</v>
      </c>
      <c r="J51" s="409">
        <v>42592</v>
      </c>
      <c r="K51" s="449" t="s">
        <v>16</v>
      </c>
      <c r="L51" s="449">
        <v>0</v>
      </c>
      <c r="M51" s="412"/>
      <c r="N51" s="444">
        <v>1</v>
      </c>
      <c r="O51" s="412"/>
      <c r="P51" s="412"/>
      <c r="Q51" s="412"/>
      <c r="R51" s="412"/>
    </row>
    <row r="52" spans="2:18" s="410" customFormat="1" ht="63.75">
      <c r="B52" s="405" t="s">
        <v>204</v>
      </c>
      <c r="C52" s="422" t="s">
        <v>907</v>
      </c>
      <c r="D52" s="410" t="s">
        <v>814</v>
      </c>
      <c r="E52" s="413">
        <v>9950000</v>
      </c>
      <c r="F52" s="407" t="s">
        <v>52</v>
      </c>
      <c r="G52" s="407" t="s">
        <v>28</v>
      </c>
      <c r="H52" s="409">
        <v>42443</v>
      </c>
      <c r="I52" s="415">
        <v>42475</v>
      </c>
      <c r="J52" s="409">
        <v>42592</v>
      </c>
      <c r="K52" s="449" t="s">
        <v>16</v>
      </c>
      <c r="L52" s="449">
        <v>0</v>
      </c>
      <c r="M52" s="412"/>
      <c r="N52" s="444">
        <v>1</v>
      </c>
      <c r="O52" s="412"/>
      <c r="P52" s="412"/>
      <c r="Q52" s="412"/>
      <c r="R52" s="412"/>
    </row>
    <row r="53" spans="2:18" s="410" customFormat="1" ht="76.5">
      <c r="B53" s="405" t="s">
        <v>204</v>
      </c>
      <c r="C53" s="422" t="s">
        <v>908</v>
      </c>
      <c r="D53" s="410" t="s">
        <v>909</v>
      </c>
      <c r="E53" s="413">
        <v>10000000</v>
      </c>
      <c r="F53" s="407" t="s">
        <v>52</v>
      </c>
      <c r="G53" s="407" t="s">
        <v>28</v>
      </c>
      <c r="H53" s="409">
        <v>42443</v>
      </c>
      <c r="I53" s="415">
        <v>42475</v>
      </c>
      <c r="J53" s="409">
        <v>42592</v>
      </c>
      <c r="K53" s="449" t="s">
        <v>16</v>
      </c>
      <c r="L53" s="449">
        <v>0</v>
      </c>
      <c r="M53" s="412"/>
      <c r="N53" s="444">
        <v>1</v>
      </c>
      <c r="O53" s="412"/>
      <c r="P53" s="412"/>
      <c r="Q53" s="412"/>
      <c r="R53" s="412"/>
    </row>
    <row r="54" spans="2:18" s="410" customFormat="1" ht="76.5">
      <c r="B54" s="405" t="s">
        <v>204</v>
      </c>
      <c r="C54" s="422" t="s">
        <v>910</v>
      </c>
      <c r="D54" s="410" t="s">
        <v>875</v>
      </c>
      <c r="E54" s="413">
        <v>9500000</v>
      </c>
      <c r="F54" s="407" t="s">
        <v>52</v>
      </c>
      <c r="G54" s="407" t="s">
        <v>28</v>
      </c>
      <c r="H54" s="409">
        <v>42443</v>
      </c>
      <c r="I54" s="415">
        <v>42475</v>
      </c>
      <c r="J54" s="409">
        <v>42592</v>
      </c>
      <c r="K54" s="449" t="s">
        <v>16</v>
      </c>
      <c r="L54" s="449">
        <v>0</v>
      </c>
      <c r="M54" s="412"/>
      <c r="N54" s="444">
        <v>1</v>
      </c>
      <c r="O54" s="412"/>
      <c r="P54" s="412"/>
      <c r="Q54" s="412"/>
      <c r="R54" s="412"/>
    </row>
    <row r="55" spans="2:18" s="410" customFormat="1" ht="89.25">
      <c r="B55" s="405" t="s">
        <v>204</v>
      </c>
      <c r="C55" s="422" t="s">
        <v>911</v>
      </c>
      <c r="D55" s="410" t="s">
        <v>896</v>
      </c>
      <c r="E55" s="413">
        <v>42000000</v>
      </c>
      <c r="F55" s="407" t="s">
        <v>52</v>
      </c>
      <c r="G55" s="407" t="s">
        <v>28</v>
      </c>
      <c r="H55" s="409">
        <v>42443</v>
      </c>
      <c r="I55" s="415">
        <v>42475</v>
      </c>
      <c r="J55" s="409">
        <v>42592</v>
      </c>
      <c r="K55" s="449" t="s">
        <v>16</v>
      </c>
      <c r="L55" s="449">
        <v>0</v>
      </c>
      <c r="M55" s="412"/>
      <c r="N55" s="444">
        <v>1</v>
      </c>
      <c r="O55" s="412"/>
      <c r="P55" s="412"/>
      <c r="Q55" s="412"/>
      <c r="R55" s="412"/>
    </row>
    <row r="56" spans="2:18" s="410" customFormat="1" ht="63.75">
      <c r="B56" s="405" t="s">
        <v>204</v>
      </c>
      <c r="C56" s="422" t="s">
        <v>912</v>
      </c>
      <c r="D56" s="410" t="s">
        <v>885</v>
      </c>
      <c r="E56" s="413">
        <v>42000000</v>
      </c>
      <c r="F56" s="407" t="s">
        <v>52</v>
      </c>
      <c r="G56" s="407" t="s">
        <v>28</v>
      </c>
      <c r="H56" s="409">
        <v>42443</v>
      </c>
      <c r="I56" s="415">
        <v>42475</v>
      </c>
      <c r="J56" s="409">
        <v>42592</v>
      </c>
      <c r="K56" s="449" t="s">
        <v>16</v>
      </c>
      <c r="L56" s="449">
        <v>0</v>
      </c>
      <c r="M56" s="412"/>
      <c r="N56" s="444">
        <v>1</v>
      </c>
      <c r="O56" s="412"/>
      <c r="P56" s="412"/>
      <c r="Q56" s="412"/>
      <c r="R56" s="412"/>
    </row>
    <row r="57" spans="2:18" s="410" customFormat="1" ht="76.5">
      <c r="B57" s="405" t="s">
        <v>204</v>
      </c>
      <c r="C57" s="422" t="s">
        <v>913</v>
      </c>
      <c r="D57" s="410" t="s">
        <v>888</v>
      </c>
      <c r="E57" s="413">
        <v>42000000</v>
      </c>
      <c r="F57" s="407" t="s">
        <v>52</v>
      </c>
      <c r="G57" s="407" t="s">
        <v>28</v>
      </c>
      <c r="H57" s="409">
        <v>42443</v>
      </c>
      <c r="I57" s="415">
        <v>42475</v>
      </c>
      <c r="J57" s="409">
        <v>42592</v>
      </c>
      <c r="K57" s="449" t="s">
        <v>16</v>
      </c>
      <c r="L57" s="449">
        <v>0</v>
      </c>
      <c r="M57" s="412"/>
      <c r="N57" s="444">
        <v>1</v>
      </c>
      <c r="O57" s="412"/>
      <c r="P57" s="412"/>
      <c r="Q57" s="412"/>
      <c r="R57" s="412"/>
    </row>
    <row r="58" spans="2:18" s="410" customFormat="1" ht="63.75">
      <c r="B58" s="405" t="s">
        <v>204</v>
      </c>
      <c r="C58" s="422" t="s">
        <v>914</v>
      </c>
      <c r="D58" s="410" t="s">
        <v>858</v>
      </c>
      <c r="E58" s="413">
        <v>10000000</v>
      </c>
      <c r="F58" s="407" t="s">
        <v>52</v>
      </c>
      <c r="G58" s="407" t="s">
        <v>28</v>
      </c>
      <c r="H58" s="409">
        <v>42443</v>
      </c>
      <c r="I58" s="415">
        <v>42475</v>
      </c>
      <c r="J58" s="409">
        <v>42592</v>
      </c>
      <c r="K58" s="449" t="s">
        <v>16</v>
      </c>
      <c r="L58" s="449">
        <v>0</v>
      </c>
      <c r="M58" s="412"/>
      <c r="N58" s="444">
        <v>1</v>
      </c>
      <c r="O58" s="412"/>
      <c r="P58" s="412"/>
      <c r="Q58" s="412"/>
      <c r="R58" s="412"/>
    </row>
    <row r="59" spans="2:18" s="410" customFormat="1" ht="76.5">
      <c r="B59" s="405" t="s">
        <v>204</v>
      </c>
      <c r="C59" s="422" t="s">
        <v>915</v>
      </c>
      <c r="D59" s="410" t="s">
        <v>817</v>
      </c>
      <c r="E59" s="413">
        <v>8000000</v>
      </c>
      <c r="F59" s="407" t="s">
        <v>52</v>
      </c>
      <c r="G59" s="407" t="s">
        <v>28</v>
      </c>
      <c r="H59" s="409">
        <v>42443</v>
      </c>
      <c r="I59" s="415">
        <v>42475</v>
      </c>
      <c r="J59" s="409">
        <v>42592</v>
      </c>
      <c r="K59" s="449" t="s">
        <v>16</v>
      </c>
      <c r="L59" s="449">
        <v>0</v>
      </c>
      <c r="M59" s="412"/>
      <c r="N59" s="444">
        <v>1</v>
      </c>
      <c r="O59" s="412"/>
      <c r="P59" s="412"/>
      <c r="Q59" s="412"/>
      <c r="R59" s="412"/>
    </row>
    <row r="60" spans="2:18" s="410" customFormat="1" ht="76.5">
      <c r="B60" s="405" t="s">
        <v>204</v>
      </c>
      <c r="C60" s="422" t="s">
        <v>916</v>
      </c>
      <c r="D60" s="410" t="s">
        <v>830</v>
      </c>
      <c r="E60" s="413">
        <v>10000000</v>
      </c>
      <c r="F60" s="407" t="s">
        <v>52</v>
      </c>
      <c r="G60" s="407" t="s">
        <v>28</v>
      </c>
      <c r="H60" s="409">
        <v>42443</v>
      </c>
      <c r="I60" s="415">
        <v>42475</v>
      </c>
      <c r="J60" s="409">
        <v>42592</v>
      </c>
      <c r="K60" s="449" t="s">
        <v>16</v>
      </c>
      <c r="L60" s="449">
        <v>0</v>
      </c>
      <c r="M60" s="412"/>
      <c r="N60" s="444">
        <v>1</v>
      </c>
      <c r="O60" s="412"/>
      <c r="P60" s="412"/>
      <c r="Q60" s="412"/>
      <c r="R60" s="412"/>
    </row>
    <row r="61" spans="2:18" s="410" customFormat="1" ht="76.5">
      <c r="B61" s="405" t="s">
        <v>204</v>
      </c>
      <c r="C61" s="422" t="s">
        <v>917</v>
      </c>
      <c r="D61" s="410" t="s">
        <v>918</v>
      </c>
      <c r="E61" s="413">
        <v>15000000</v>
      </c>
      <c r="F61" s="407" t="s">
        <v>52</v>
      </c>
      <c r="G61" s="407" t="s">
        <v>28</v>
      </c>
      <c r="H61" s="409">
        <v>42443</v>
      </c>
      <c r="I61" s="415">
        <v>42475</v>
      </c>
      <c r="J61" s="409">
        <v>42592</v>
      </c>
      <c r="K61" s="449" t="s">
        <v>16</v>
      </c>
      <c r="L61" s="449">
        <v>0</v>
      </c>
      <c r="M61" s="412"/>
      <c r="N61" s="444">
        <v>1</v>
      </c>
      <c r="O61" s="412"/>
      <c r="P61" s="412"/>
      <c r="Q61" s="412"/>
      <c r="R61" s="412"/>
    </row>
    <row r="62" spans="2:18" s="410" customFormat="1" ht="76.5">
      <c r="B62" s="405" t="s">
        <v>204</v>
      </c>
      <c r="C62" s="422" t="s">
        <v>919</v>
      </c>
      <c r="D62" s="410" t="s">
        <v>880</v>
      </c>
      <c r="E62" s="413">
        <v>14000000</v>
      </c>
      <c r="F62" s="407" t="s">
        <v>52</v>
      </c>
      <c r="G62" s="407" t="s">
        <v>28</v>
      </c>
      <c r="H62" s="409">
        <v>42443</v>
      </c>
      <c r="I62" s="415">
        <v>42475</v>
      </c>
      <c r="J62" s="409">
        <v>42592</v>
      </c>
      <c r="K62" s="449" t="s">
        <v>16</v>
      </c>
      <c r="L62" s="449">
        <v>0</v>
      </c>
      <c r="M62" s="412"/>
      <c r="N62" s="444">
        <v>1</v>
      </c>
      <c r="O62" s="412"/>
      <c r="P62" s="412"/>
      <c r="Q62" s="412"/>
      <c r="R62" s="412"/>
    </row>
    <row r="63" spans="2:18" s="410" customFormat="1" ht="102">
      <c r="B63" s="405" t="s">
        <v>204</v>
      </c>
      <c r="C63" s="422" t="s">
        <v>920</v>
      </c>
      <c r="D63" s="410" t="s">
        <v>860</v>
      </c>
      <c r="E63" s="413">
        <v>27000000</v>
      </c>
      <c r="F63" s="407" t="s">
        <v>52</v>
      </c>
      <c r="G63" s="407" t="s">
        <v>28</v>
      </c>
      <c r="H63" s="409">
        <v>42443</v>
      </c>
      <c r="I63" s="415">
        <v>42475</v>
      </c>
      <c r="J63" s="409">
        <v>42592</v>
      </c>
      <c r="K63" s="449" t="s">
        <v>16</v>
      </c>
      <c r="L63" s="449">
        <v>0</v>
      </c>
      <c r="M63" s="412"/>
      <c r="N63" s="444">
        <v>1</v>
      </c>
      <c r="O63" s="412"/>
      <c r="P63" s="412"/>
      <c r="Q63" s="412"/>
      <c r="R63" s="412"/>
    </row>
    <row r="64" spans="2:18" s="410" customFormat="1" ht="76.5">
      <c r="B64" s="405" t="s">
        <v>204</v>
      </c>
      <c r="C64" s="422" t="s">
        <v>921</v>
      </c>
      <c r="D64" s="410" t="s">
        <v>882</v>
      </c>
      <c r="E64" s="413">
        <v>8000000</v>
      </c>
      <c r="F64" s="407" t="s">
        <v>52</v>
      </c>
      <c r="G64" s="407" t="s">
        <v>28</v>
      </c>
      <c r="H64" s="409">
        <v>42443</v>
      </c>
      <c r="I64" s="415">
        <v>42475</v>
      </c>
      <c r="J64" s="409">
        <v>42592</v>
      </c>
      <c r="K64" s="449" t="s">
        <v>16</v>
      </c>
      <c r="L64" s="449">
        <v>0</v>
      </c>
      <c r="M64" s="412"/>
      <c r="N64" s="444">
        <v>1</v>
      </c>
      <c r="O64" s="412"/>
      <c r="P64" s="412"/>
      <c r="Q64" s="412"/>
      <c r="R64" s="412"/>
    </row>
    <row r="65" spans="2:18" s="410" customFormat="1" ht="102">
      <c r="B65" s="405" t="s">
        <v>204</v>
      </c>
      <c r="C65" s="422" t="s">
        <v>922</v>
      </c>
      <c r="D65" s="410" t="s">
        <v>855</v>
      </c>
      <c r="E65" s="413">
        <v>10000000</v>
      </c>
      <c r="F65" s="407" t="s">
        <v>52</v>
      </c>
      <c r="G65" s="407" t="s">
        <v>28</v>
      </c>
      <c r="H65" s="409">
        <v>42443</v>
      </c>
      <c r="I65" s="415">
        <v>42475</v>
      </c>
      <c r="J65" s="409">
        <v>42592</v>
      </c>
      <c r="K65" s="449" t="s">
        <v>16</v>
      </c>
      <c r="L65" s="449">
        <v>0</v>
      </c>
      <c r="M65" s="412"/>
      <c r="N65" s="444">
        <v>1</v>
      </c>
      <c r="O65" s="412"/>
      <c r="P65" s="412"/>
      <c r="Q65" s="412"/>
      <c r="R65" s="412"/>
    </row>
    <row r="66" spans="2:18" s="410" customFormat="1" ht="45">
      <c r="B66" s="405" t="s">
        <v>204</v>
      </c>
      <c r="C66" s="422" t="s">
        <v>923</v>
      </c>
      <c r="E66" s="413">
        <v>42162052</v>
      </c>
      <c r="F66" s="407" t="s">
        <v>52</v>
      </c>
      <c r="G66" s="407" t="s">
        <v>28</v>
      </c>
      <c r="H66" s="409">
        <v>42443</v>
      </c>
      <c r="I66" s="415" t="s">
        <v>897</v>
      </c>
      <c r="J66" s="409">
        <v>42592</v>
      </c>
      <c r="K66" s="449" t="s">
        <v>16</v>
      </c>
      <c r="L66" s="449">
        <v>0</v>
      </c>
      <c r="M66" s="412"/>
      <c r="N66" s="444">
        <v>1</v>
      </c>
      <c r="O66" s="412"/>
      <c r="P66" s="412"/>
      <c r="Q66" s="412"/>
      <c r="R66" s="412"/>
    </row>
    <row r="67" spans="2:18" s="410" customFormat="1" ht="45">
      <c r="B67" s="405" t="s">
        <v>204</v>
      </c>
      <c r="C67" s="422" t="s">
        <v>924</v>
      </c>
      <c r="E67" s="413">
        <v>20000000</v>
      </c>
      <c r="F67" s="407" t="s">
        <v>52</v>
      </c>
      <c r="G67" s="407" t="s">
        <v>28</v>
      </c>
      <c r="H67" s="409">
        <v>42443</v>
      </c>
      <c r="I67" s="415" t="s">
        <v>897</v>
      </c>
      <c r="J67" s="409">
        <v>42592</v>
      </c>
      <c r="K67" s="449" t="s">
        <v>16</v>
      </c>
      <c r="L67" s="449">
        <v>0</v>
      </c>
      <c r="M67" s="412"/>
      <c r="N67" s="444">
        <v>1</v>
      </c>
      <c r="O67" s="412"/>
      <c r="P67" s="412"/>
      <c r="Q67" s="412"/>
      <c r="R67" s="412"/>
    </row>
    <row r="68" spans="2:18" s="410" customFormat="1" ht="45">
      <c r="B68" s="405" t="s">
        <v>204</v>
      </c>
      <c r="C68" s="422" t="s">
        <v>925</v>
      </c>
      <c r="D68" s="410" t="s">
        <v>860</v>
      </c>
      <c r="E68" s="413">
        <v>68000000</v>
      </c>
      <c r="F68" s="407" t="s">
        <v>52</v>
      </c>
      <c r="G68" s="407" t="s">
        <v>28</v>
      </c>
      <c r="H68" s="409">
        <v>42443</v>
      </c>
      <c r="I68" s="415">
        <v>42475</v>
      </c>
      <c r="J68" s="409">
        <v>42592</v>
      </c>
      <c r="K68" s="449" t="s">
        <v>16</v>
      </c>
      <c r="L68" s="449">
        <v>0</v>
      </c>
      <c r="M68" s="412"/>
      <c r="N68" s="444">
        <v>1</v>
      </c>
      <c r="O68" s="412"/>
      <c r="P68" s="412"/>
      <c r="Q68" s="412"/>
      <c r="R68" s="412"/>
    </row>
    <row r="69" spans="2:18" s="410" customFormat="1" ht="45">
      <c r="B69" s="405" t="s">
        <v>204</v>
      </c>
      <c r="C69" s="422" t="s">
        <v>926</v>
      </c>
      <c r="D69" s="410" t="s">
        <v>860</v>
      </c>
      <c r="E69" s="413">
        <v>68000000</v>
      </c>
      <c r="F69" s="407" t="s">
        <v>52</v>
      </c>
      <c r="G69" s="407" t="s">
        <v>28</v>
      </c>
      <c r="H69" s="409">
        <v>42443</v>
      </c>
      <c r="I69" s="415">
        <v>42475</v>
      </c>
      <c r="J69" s="409">
        <v>42592</v>
      </c>
      <c r="K69" s="449" t="s">
        <v>16</v>
      </c>
      <c r="L69" s="449">
        <v>0</v>
      </c>
      <c r="M69" s="412"/>
      <c r="N69" s="444">
        <v>1</v>
      </c>
      <c r="O69" s="412"/>
      <c r="P69" s="412"/>
      <c r="Q69" s="412"/>
      <c r="R69" s="412"/>
    </row>
    <row r="70" spans="2:18" s="410" customFormat="1" ht="45">
      <c r="B70" s="405" t="s">
        <v>204</v>
      </c>
      <c r="C70" s="422" t="s">
        <v>927</v>
      </c>
      <c r="D70" s="410" t="s">
        <v>860</v>
      </c>
      <c r="E70" s="413">
        <v>54337948</v>
      </c>
      <c r="F70" s="407" t="s">
        <v>52</v>
      </c>
      <c r="G70" s="407" t="s">
        <v>28</v>
      </c>
      <c r="H70" s="409">
        <v>42443</v>
      </c>
      <c r="I70" s="415" t="s">
        <v>897</v>
      </c>
      <c r="J70" s="409">
        <v>42592</v>
      </c>
      <c r="K70" s="449" t="s">
        <v>16</v>
      </c>
      <c r="L70" s="449">
        <v>0</v>
      </c>
      <c r="M70" s="412"/>
      <c r="N70" s="444">
        <v>1</v>
      </c>
      <c r="O70" s="412"/>
      <c r="P70" s="412"/>
      <c r="Q70" s="412"/>
      <c r="R70" s="412"/>
    </row>
    <row r="71" spans="2:18" s="410" customFormat="1" ht="45">
      <c r="B71" s="405" t="s">
        <v>204</v>
      </c>
      <c r="C71" s="422" t="s">
        <v>928</v>
      </c>
      <c r="D71" s="410" t="s">
        <v>860</v>
      </c>
      <c r="E71" s="413">
        <v>50000000</v>
      </c>
      <c r="F71" s="407" t="s">
        <v>52</v>
      </c>
      <c r="G71" s="407" t="s">
        <v>28</v>
      </c>
      <c r="H71" s="409">
        <v>42443</v>
      </c>
      <c r="I71" s="415" t="s">
        <v>897</v>
      </c>
      <c r="J71" s="409">
        <v>42592</v>
      </c>
      <c r="K71" s="449" t="s">
        <v>16</v>
      </c>
      <c r="L71" s="449">
        <v>0</v>
      </c>
      <c r="M71" s="412"/>
      <c r="N71" s="444">
        <v>1</v>
      </c>
      <c r="O71" s="412"/>
      <c r="P71" s="412"/>
      <c r="Q71" s="412"/>
      <c r="R71" s="412"/>
    </row>
    <row r="72" spans="2:18" s="410" customFormat="1" ht="45">
      <c r="B72" s="424" t="s">
        <v>204</v>
      </c>
      <c r="C72" s="425" t="s">
        <v>929</v>
      </c>
      <c r="D72" s="410" t="s">
        <v>860</v>
      </c>
      <c r="E72" s="426">
        <v>46000000</v>
      </c>
      <c r="F72" s="427" t="s">
        <v>52</v>
      </c>
      <c r="G72" s="427" t="s">
        <v>28</v>
      </c>
      <c r="H72" s="419">
        <v>42443</v>
      </c>
      <c r="I72" s="420" t="s">
        <v>897</v>
      </c>
      <c r="J72" s="419">
        <v>42592</v>
      </c>
      <c r="K72" s="449" t="s">
        <v>16</v>
      </c>
      <c r="L72" s="449">
        <v>0</v>
      </c>
      <c r="M72" s="412"/>
      <c r="N72" s="444">
        <v>1</v>
      </c>
      <c r="O72" s="412"/>
      <c r="P72" s="412"/>
      <c r="Q72" s="412"/>
      <c r="R72" s="412"/>
    </row>
    <row r="73" spans="2:18" s="410" customFormat="1" ht="25.5">
      <c r="B73" s="412" t="s">
        <v>930</v>
      </c>
      <c r="C73" s="422" t="s">
        <v>931</v>
      </c>
      <c r="D73" s="412" t="s">
        <v>932</v>
      </c>
      <c r="E73" s="428">
        <v>6802138</v>
      </c>
      <c r="F73" s="412" t="s">
        <v>52</v>
      </c>
      <c r="G73" s="412" t="s">
        <v>28</v>
      </c>
      <c r="H73" s="409">
        <v>42490</v>
      </c>
      <c r="I73" s="415" t="s">
        <v>933</v>
      </c>
      <c r="J73" s="409">
        <v>42592</v>
      </c>
      <c r="K73" s="449"/>
      <c r="L73" s="449"/>
      <c r="M73" s="412"/>
      <c r="N73" s="444"/>
      <c r="O73" s="412"/>
      <c r="P73" s="412"/>
      <c r="Q73" s="412"/>
      <c r="R73" s="412"/>
    </row>
    <row r="74" spans="2:18" s="410" customFormat="1" ht="25.5">
      <c r="B74" s="412" t="s">
        <v>930</v>
      </c>
      <c r="C74" s="422" t="s">
        <v>934</v>
      </c>
      <c r="D74" s="412" t="s">
        <v>932</v>
      </c>
      <c r="E74" s="413">
        <v>7000000</v>
      </c>
      <c r="F74" s="412" t="s">
        <v>52</v>
      </c>
      <c r="G74" s="412" t="s">
        <v>28</v>
      </c>
      <c r="H74" s="409" t="s">
        <v>935</v>
      </c>
      <c r="I74" s="415" t="s">
        <v>936</v>
      </c>
      <c r="J74" s="409">
        <v>42592</v>
      </c>
      <c r="K74" s="449"/>
      <c r="L74" s="449"/>
      <c r="M74" s="412"/>
      <c r="N74" s="444"/>
      <c r="O74" s="412"/>
      <c r="P74" s="412"/>
      <c r="Q74" s="412"/>
      <c r="R74" s="412"/>
    </row>
    <row r="75" spans="2:18" s="410" customFormat="1" ht="25.5">
      <c r="B75" s="412" t="s">
        <v>930</v>
      </c>
      <c r="C75" s="422" t="s">
        <v>937</v>
      </c>
      <c r="D75" s="412" t="s">
        <v>932</v>
      </c>
      <c r="E75" s="413">
        <v>12000000</v>
      </c>
      <c r="F75" s="412" t="s">
        <v>52</v>
      </c>
      <c r="G75" s="412" t="s">
        <v>28</v>
      </c>
      <c r="H75" s="409">
        <v>42490</v>
      </c>
      <c r="I75" s="415" t="s">
        <v>938</v>
      </c>
      <c r="J75" s="409">
        <v>42570</v>
      </c>
      <c r="K75" s="449"/>
      <c r="L75" s="449"/>
      <c r="M75" s="412"/>
      <c r="N75" s="444"/>
      <c r="O75" s="412"/>
      <c r="P75" s="412"/>
      <c r="Q75" s="412"/>
      <c r="R75" s="412"/>
    </row>
    <row r="76" spans="2:18" s="410" customFormat="1" ht="75">
      <c r="B76" s="412" t="s">
        <v>939</v>
      </c>
      <c r="C76" s="429" t="s">
        <v>940</v>
      </c>
      <c r="D76" s="412" t="s">
        <v>814</v>
      </c>
      <c r="E76" s="430">
        <v>12000000</v>
      </c>
      <c r="F76" s="412" t="s">
        <v>52</v>
      </c>
      <c r="G76" s="412" t="s">
        <v>28</v>
      </c>
      <c r="H76" s="431">
        <v>42490</v>
      </c>
      <c r="I76" s="431">
        <v>42490</v>
      </c>
      <c r="J76" s="431">
        <v>42734</v>
      </c>
      <c r="K76" s="449"/>
      <c r="L76" s="449"/>
      <c r="M76" s="412"/>
      <c r="N76" s="444"/>
      <c r="O76" s="412"/>
      <c r="P76" s="412"/>
      <c r="Q76" s="412"/>
      <c r="R76" s="412"/>
    </row>
    <row r="77" spans="2:18" s="410" customFormat="1" ht="60">
      <c r="B77" s="412" t="s">
        <v>939</v>
      </c>
      <c r="C77" s="429" t="s">
        <v>941</v>
      </c>
      <c r="D77" s="412" t="s">
        <v>896</v>
      </c>
      <c r="E77" s="432">
        <v>11164041</v>
      </c>
      <c r="F77" s="412" t="s">
        <v>52</v>
      </c>
      <c r="G77" s="412" t="s">
        <v>28</v>
      </c>
      <c r="H77" s="431">
        <v>42490</v>
      </c>
      <c r="I77" s="431">
        <v>42490</v>
      </c>
      <c r="J77" s="431">
        <v>42734</v>
      </c>
      <c r="K77" s="449"/>
      <c r="L77" s="449"/>
      <c r="M77" s="412"/>
      <c r="N77" s="444"/>
      <c r="O77" s="412"/>
      <c r="P77" s="412"/>
      <c r="Q77" s="412"/>
      <c r="R77" s="412"/>
    </row>
    <row r="78" spans="2:18" s="410" customFormat="1" ht="76.5">
      <c r="B78" s="412" t="s">
        <v>942</v>
      </c>
      <c r="C78" s="433" t="s">
        <v>943</v>
      </c>
      <c r="D78" s="411" t="s">
        <v>944</v>
      </c>
      <c r="E78" s="413">
        <v>70000000</v>
      </c>
      <c r="F78" s="412" t="s">
        <v>52</v>
      </c>
      <c r="G78" s="412" t="s">
        <v>28</v>
      </c>
      <c r="H78" s="409">
        <v>42447</v>
      </c>
      <c r="I78" s="415">
        <v>42482</v>
      </c>
      <c r="J78" s="409">
        <v>42541</v>
      </c>
      <c r="K78" s="449" t="s">
        <v>16</v>
      </c>
      <c r="L78" s="449">
        <v>0</v>
      </c>
      <c r="M78" s="412"/>
      <c r="N78" s="444">
        <v>1</v>
      </c>
      <c r="O78" s="412"/>
      <c r="P78" s="412"/>
      <c r="Q78" s="412"/>
      <c r="R78" s="412"/>
    </row>
    <row r="79" spans="2:18" s="410" customFormat="1" ht="76.5">
      <c r="B79" s="412" t="s">
        <v>942</v>
      </c>
      <c r="C79" s="433" t="s">
        <v>945</v>
      </c>
      <c r="D79" s="411" t="s">
        <v>946</v>
      </c>
      <c r="E79" s="413">
        <v>15000000</v>
      </c>
      <c r="F79" s="412" t="s">
        <v>52</v>
      </c>
      <c r="G79" s="412" t="s">
        <v>28</v>
      </c>
      <c r="H79" s="409">
        <v>42447</v>
      </c>
      <c r="I79" s="415">
        <v>42475</v>
      </c>
      <c r="J79" s="409">
        <v>42541</v>
      </c>
      <c r="K79" s="449" t="s">
        <v>16</v>
      </c>
      <c r="L79" s="449">
        <v>0</v>
      </c>
      <c r="M79" s="412"/>
      <c r="N79" s="444">
        <v>1</v>
      </c>
      <c r="O79" s="412"/>
      <c r="P79" s="412"/>
      <c r="Q79" s="412"/>
      <c r="R79" s="412"/>
    </row>
    <row r="80" spans="2:18" s="410" customFormat="1" ht="127.5">
      <c r="B80" s="412" t="s">
        <v>942</v>
      </c>
      <c r="C80" s="433" t="s">
        <v>947</v>
      </c>
      <c r="D80" s="411" t="s">
        <v>948</v>
      </c>
      <c r="E80" s="413">
        <v>15000000</v>
      </c>
      <c r="F80" s="412" t="s">
        <v>52</v>
      </c>
      <c r="G80" s="412" t="s">
        <v>28</v>
      </c>
      <c r="H80" s="409">
        <v>42447</v>
      </c>
      <c r="I80" s="415" t="s">
        <v>949</v>
      </c>
      <c r="J80" s="409">
        <v>42550</v>
      </c>
      <c r="K80" s="449" t="s">
        <v>16</v>
      </c>
      <c r="L80" s="449">
        <v>0</v>
      </c>
      <c r="M80" s="412"/>
      <c r="N80" s="444">
        <v>1</v>
      </c>
      <c r="O80" s="412"/>
      <c r="P80" s="412"/>
      <c r="Q80" s="412"/>
      <c r="R80" s="412"/>
    </row>
    <row r="81" spans="2:18" s="410" customFormat="1" ht="76.5">
      <c r="B81" s="412" t="s">
        <v>942</v>
      </c>
      <c r="C81" s="433" t="s">
        <v>950</v>
      </c>
      <c r="D81" s="411" t="s">
        <v>944</v>
      </c>
      <c r="E81" s="413">
        <v>5000000</v>
      </c>
      <c r="F81" s="412" t="s">
        <v>52</v>
      </c>
      <c r="G81" s="412" t="s">
        <v>28</v>
      </c>
      <c r="H81" s="409">
        <v>42447</v>
      </c>
      <c r="I81" s="415" t="s">
        <v>951</v>
      </c>
      <c r="J81" s="409">
        <v>42550</v>
      </c>
      <c r="K81" s="449" t="s">
        <v>16</v>
      </c>
      <c r="L81" s="449">
        <v>0</v>
      </c>
      <c r="M81" s="412"/>
      <c r="N81" s="444">
        <v>1</v>
      </c>
      <c r="O81" s="412"/>
      <c r="P81" s="412"/>
      <c r="Q81" s="412"/>
      <c r="R81" s="412"/>
    </row>
    <row r="82" spans="2:18" s="410" customFormat="1" ht="76.5">
      <c r="B82" s="412" t="s">
        <v>942</v>
      </c>
      <c r="C82" s="433" t="s">
        <v>952</v>
      </c>
      <c r="D82" s="411" t="s">
        <v>944</v>
      </c>
      <c r="E82" s="413">
        <v>18000000</v>
      </c>
      <c r="F82" s="412" t="s">
        <v>52</v>
      </c>
      <c r="G82" s="412" t="s">
        <v>28</v>
      </c>
      <c r="H82" s="409">
        <v>42447</v>
      </c>
      <c r="I82" s="415" t="s">
        <v>953</v>
      </c>
      <c r="J82" s="409">
        <v>42550</v>
      </c>
      <c r="K82" s="449" t="s">
        <v>16</v>
      </c>
      <c r="L82" s="449">
        <v>0</v>
      </c>
      <c r="M82" s="412"/>
      <c r="N82" s="444">
        <v>1</v>
      </c>
      <c r="O82" s="412"/>
      <c r="P82" s="412"/>
      <c r="Q82" s="412"/>
      <c r="R82" s="412"/>
    </row>
    <row r="83" spans="2:18" s="410" customFormat="1" ht="102">
      <c r="B83" s="412" t="s">
        <v>942</v>
      </c>
      <c r="C83" s="433" t="s">
        <v>954</v>
      </c>
      <c r="D83" s="411" t="s">
        <v>851</v>
      </c>
      <c r="E83" s="413">
        <v>7000000</v>
      </c>
      <c r="F83" s="412" t="s">
        <v>52</v>
      </c>
      <c r="G83" s="412" t="s">
        <v>28</v>
      </c>
      <c r="H83" s="409">
        <v>42447</v>
      </c>
      <c r="I83" s="415" t="s">
        <v>955</v>
      </c>
      <c r="J83" s="409">
        <v>42550</v>
      </c>
      <c r="K83" s="449" t="s">
        <v>16</v>
      </c>
      <c r="L83" s="449">
        <v>0</v>
      </c>
      <c r="M83" s="412"/>
      <c r="N83" s="444">
        <v>1</v>
      </c>
      <c r="O83" s="412"/>
      <c r="P83" s="412"/>
      <c r="Q83" s="412"/>
      <c r="R83" s="412"/>
    </row>
    <row r="84" spans="2:18" s="410" customFormat="1" ht="102">
      <c r="B84" s="412" t="s">
        <v>942</v>
      </c>
      <c r="C84" s="433" t="s">
        <v>956</v>
      </c>
      <c r="D84" s="411" t="s">
        <v>957</v>
      </c>
      <c r="E84" s="413">
        <v>15000000</v>
      </c>
      <c r="F84" s="412" t="s">
        <v>52</v>
      </c>
      <c r="G84" s="412" t="s">
        <v>28</v>
      </c>
      <c r="H84" s="409">
        <v>42447</v>
      </c>
      <c r="I84" s="415" t="s">
        <v>958</v>
      </c>
      <c r="J84" s="409">
        <v>42550</v>
      </c>
      <c r="K84" s="449" t="s">
        <v>16</v>
      </c>
      <c r="L84" s="449">
        <v>0</v>
      </c>
      <c r="M84" s="412"/>
      <c r="N84" s="444">
        <v>1</v>
      </c>
      <c r="O84" s="412"/>
      <c r="P84" s="412"/>
      <c r="Q84" s="412"/>
      <c r="R84" s="412"/>
    </row>
    <row r="85" spans="2:18" s="410" customFormat="1" ht="191.25">
      <c r="B85" s="412" t="s">
        <v>942</v>
      </c>
      <c r="C85" s="433" t="s">
        <v>959</v>
      </c>
      <c r="D85" s="411" t="s">
        <v>944</v>
      </c>
      <c r="E85" s="413">
        <v>50000000</v>
      </c>
      <c r="F85" s="412" t="s">
        <v>52</v>
      </c>
      <c r="G85" s="412" t="s">
        <v>28</v>
      </c>
      <c r="H85" s="409">
        <v>42447</v>
      </c>
      <c r="I85" s="415" t="s">
        <v>960</v>
      </c>
      <c r="J85" s="409">
        <v>42719</v>
      </c>
      <c r="K85" s="449" t="s">
        <v>1019</v>
      </c>
      <c r="L85" s="449">
        <v>30</v>
      </c>
      <c r="M85" s="444" t="s">
        <v>1020</v>
      </c>
      <c r="N85" s="444">
        <v>0</v>
      </c>
      <c r="O85" s="412"/>
      <c r="P85" s="412"/>
      <c r="Q85" s="412"/>
      <c r="R85" s="412"/>
    </row>
    <row r="86" spans="2:18" s="410" customFormat="1" ht="102">
      <c r="B86" s="412" t="s">
        <v>942</v>
      </c>
      <c r="C86" s="433" t="s">
        <v>961</v>
      </c>
      <c r="D86" s="411" t="s">
        <v>944</v>
      </c>
      <c r="E86" s="413">
        <v>75000000</v>
      </c>
      <c r="F86" s="412" t="s">
        <v>52</v>
      </c>
      <c r="G86" s="412" t="s">
        <v>28</v>
      </c>
      <c r="H86" s="409">
        <v>42447</v>
      </c>
      <c r="I86" s="415" t="s">
        <v>962</v>
      </c>
      <c r="J86" s="409">
        <v>42719</v>
      </c>
      <c r="K86" s="449" t="s">
        <v>1019</v>
      </c>
      <c r="L86" s="449">
        <v>30</v>
      </c>
      <c r="M86" s="444" t="s">
        <v>1020</v>
      </c>
      <c r="N86" s="444">
        <v>0</v>
      </c>
      <c r="O86" s="412"/>
      <c r="P86" s="412"/>
      <c r="Q86" s="412"/>
      <c r="R86" s="412"/>
    </row>
    <row r="87" spans="2:18" s="410" customFormat="1" ht="127.5">
      <c r="B87" s="412" t="s">
        <v>942</v>
      </c>
      <c r="C87" s="433" t="s">
        <v>963</v>
      </c>
      <c r="D87" s="411" t="s">
        <v>964</v>
      </c>
      <c r="E87" s="413">
        <v>25000000</v>
      </c>
      <c r="F87" s="412" t="s">
        <v>52</v>
      </c>
      <c r="G87" s="412" t="s">
        <v>28</v>
      </c>
      <c r="H87" s="409" t="s">
        <v>965</v>
      </c>
      <c r="I87" s="415" t="s">
        <v>966</v>
      </c>
      <c r="J87" s="409">
        <v>42719</v>
      </c>
      <c r="K87" s="449" t="s">
        <v>1019</v>
      </c>
      <c r="L87" s="449">
        <v>30</v>
      </c>
      <c r="M87" s="444" t="s">
        <v>1020</v>
      </c>
      <c r="N87" s="444">
        <v>0</v>
      </c>
      <c r="O87" s="412"/>
      <c r="P87" s="412"/>
      <c r="Q87" s="412"/>
      <c r="R87" s="412"/>
    </row>
    <row r="88" spans="2:18" s="410" customFormat="1" ht="38.25">
      <c r="B88" s="412" t="s">
        <v>942</v>
      </c>
      <c r="C88" s="411" t="s">
        <v>967</v>
      </c>
      <c r="D88" s="416" t="s">
        <v>851</v>
      </c>
      <c r="E88" s="413">
        <v>1800000</v>
      </c>
      <c r="F88" s="412" t="s">
        <v>52</v>
      </c>
      <c r="G88" s="412" t="s">
        <v>28</v>
      </c>
      <c r="H88" s="409" t="s">
        <v>968</v>
      </c>
      <c r="I88" s="415">
        <v>42475</v>
      </c>
      <c r="J88" s="414">
        <v>42597</v>
      </c>
      <c r="K88" s="449" t="s">
        <v>1019</v>
      </c>
      <c r="L88" s="449">
        <v>30</v>
      </c>
      <c r="M88" s="444" t="s">
        <v>1020</v>
      </c>
      <c r="N88" s="444">
        <v>0</v>
      </c>
      <c r="O88" s="412"/>
      <c r="P88" s="412"/>
      <c r="Q88" s="412"/>
      <c r="R88" s="412"/>
    </row>
    <row r="89" spans="2:18" s="410" customFormat="1" ht="25.5">
      <c r="B89" s="412" t="s">
        <v>942</v>
      </c>
      <c r="C89" s="411" t="s">
        <v>969</v>
      </c>
      <c r="D89" s="411" t="s">
        <v>970</v>
      </c>
      <c r="E89" s="413">
        <v>500000</v>
      </c>
      <c r="F89" s="412" t="s">
        <v>52</v>
      </c>
      <c r="G89" s="412" t="s">
        <v>28</v>
      </c>
      <c r="H89" s="409">
        <v>42447</v>
      </c>
      <c r="I89" s="415">
        <v>42475</v>
      </c>
      <c r="J89" s="414">
        <v>42597</v>
      </c>
      <c r="K89" s="449" t="s">
        <v>1019</v>
      </c>
      <c r="L89" s="449">
        <v>30</v>
      </c>
      <c r="M89" s="444" t="s">
        <v>1020</v>
      </c>
      <c r="N89" s="444">
        <v>0</v>
      </c>
      <c r="O89" s="412"/>
      <c r="P89" s="412"/>
      <c r="Q89" s="412"/>
      <c r="R89" s="412"/>
    </row>
    <row r="90" spans="2:18" s="410" customFormat="1" ht="25.5">
      <c r="B90" s="412" t="s">
        <v>942</v>
      </c>
      <c r="C90" s="411" t="s">
        <v>971</v>
      </c>
      <c r="D90" s="411" t="s">
        <v>972</v>
      </c>
      <c r="E90" s="413">
        <v>800000</v>
      </c>
      <c r="F90" s="412" t="s">
        <v>52</v>
      </c>
      <c r="G90" s="412" t="s">
        <v>28</v>
      </c>
      <c r="H90" s="409" t="s">
        <v>973</v>
      </c>
      <c r="I90" s="415">
        <v>42475</v>
      </c>
      <c r="J90" s="414">
        <v>42597</v>
      </c>
      <c r="K90" s="449" t="s">
        <v>1019</v>
      </c>
      <c r="L90" s="449">
        <v>30</v>
      </c>
      <c r="M90" s="444" t="s">
        <v>1020</v>
      </c>
      <c r="N90" s="444">
        <v>0</v>
      </c>
      <c r="O90" s="412"/>
      <c r="P90" s="412"/>
      <c r="Q90" s="412"/>
      <c r="R90" s="412"/>
    </row>
    <row r="91" spans="2:18" s="410" customFormat="1" ht="25.5">
      <c r="B91" s="412" t="s">
        <v>942</v>
      </c>
      <c r="C91" s="411" t="s">
        <v>974</v>
      </c>
      <c r="D91" s="416" t="s">
        <v>851</v>
      </c>
      <c r="E91" s="413">
        <v>2000000</v>
      </c>
      <c r="F91" s="412" t="s">
        <v>52</v>
      </c>
      <c r="G91" s="412" t="s">
        <v>28</v>
      </c>
      <c r="H91" s="409">
        <v>40634</v>
      </c>
      <c r="I91" s="415"/>
      <c r="J91" s="414">
        <v>42597</v>
      </c>
      <c r="K91" s="449" t="s">
        <v>1019</v>
      </c>
      <c r="L91" s="449">
        <v>30</v>
      </c>
      <c r="M91" s="444" t="s">
        <v>1020</v>
      </c>
      <c r="N91" s="444">
        <v>0</v>
      </c>
      <c r="O91" s="412"/>
      <c r="P91" s="412"/>
      <c r="Q91" s="412"/>
      <c r="R91" s="412"/>
    </row>
    <row r="92" spans="2:18" s="410" customFormat="1" ht="102">
      <c r="B92" s="412" t="s">
        <v>942</v>
      </c>
      <c r="C92" s="411" t="s">
        <v>975</v>
      </c>
      <c r="D92" s="411" t="s">
        <v>976</v>
      </c>
      <c r="E92" s="413">
        <v>25900000</v>
      </c>
      <c r="F92" s="412" t="s">
        <v>52</v>
      </c>
      <c r="G92" s="412" t="s">
        <v>28</v>
      </c>
      <c r="H92" s="409" t="s">
        <v>973</v>
      </c>
      <c r="I92" s="415">
        <v>42475</v>
      </c>
      <c r="J92" s="414">
        <v>42505</v>
      </c>
      <c r="K92" s="449" t="s">
        <v>16</v>
      </c>
      <c r="L92" s="449">
        <v>0</v>
      </c>
      <c r="M92" s="444"/>
      <c r="N92" s="444">
        <v>1</v>
      </c>
      <c r="O92" s="412"/>
      <c r="P92" s="412"/>
      <c r="Q92" s="412"/>
      <c r="R92" s="412"/>
    </row>
    <row r="93" spans="2:18" s="410" customFormat="1" ht="38.25">
      <c r="B93" s="412" t="s">
        <v>942</v>
      </c>
      <c r="C93" s="411" t="s">
        <v>977</v>
      </c>
      <c r="D93" s="433" t="s">
        <v>978</v>
      </c>
      <c r="E93" s="413">
        <v>1500000</v>
      </c>
      <c r="F93" s="412" t="s">
        <v>52</v>
      </c>
      <c r="G93" s="412" t="s">
        <v>28</v>
      </c>
      <c r="H93" s="409">
        <v>42447</v>
      </c>
      <c r="I93" s="415">
        <v>42475</v>
      </c>
      <c r="J93" s="414">
        <v>42592</v>
      </c>
      <c r="K93" s="449" t="s">
        <v>16</v>
      </c>
      <c r="L93" s="449">
        <v>0</v>
      </c>
      <c r="M93" s="444"/>
      <c r="N93" s="444">
        <v>1</v>
      </c>
      <c r="O93" s="412"/>
      <c r="P93" s="412"/>
      <c r="Q93" s="412"/>
      <c r="R93" s="412"/>
    </row>
    <row r="94" spans="2:18" s="410" customFormat="1" ht="38.25">
      <c r="B94" s="412" t="s">
        <v>942</v>
      </c>
      <c r="C94" s="411" t="s">
        <v>979</v>
      </c>
      <c r="D94" s="411" t="s">
        <v>980</v>
      </c>
      <c r="E94" s="413">
        <v>1500000</v>
      </c>
      <c r="F94" s="412" t="s">
        <v>52</v>
      </c>
      <c r="G94" s="412" t="s">
        <v>28</v>
      </c>
      <c r="H94" s="409">
        <v>42447</v>
      </c>
      <c r="I94" s="415">
        <v>42475</v>
      </c>
      <c r="J94" s="414">
        <v>42592</v>
      </c>
      <c r="K94" s="449" t="s">
        <v>16</v>
      </c>
      <c r="L94" s="449">
        <v>0</v>
      </c>
      <c r="M94" s="444"/>
      <c r="N94" s="444">
        <v>1</v>
      </c>
      <c r="O94" s="412"/>
      <c r="P94" s="412"/>
      <c r="Q94" s="412"/>
      <c r="R94" s="412"/>
    </row>
    <row r="95" spans="2:18" s="410" customFormat="1" ht="25.5">
      <c r="B95" s="412" t="s">
        <v>942</v>
      </c>
      <c r="C95" s="411" t="s">
        <v>981</v>
      </c>
      <c r="D95" s="411" t="s">
        <v>982</v>
      </c>
      <c r="E95" s="413">
        <v>1000000</v>
      </c>
      <c r="F95" s="412" t="s">
        <v>52</v>
      </c>
      <c r="G95" s="412" t="s">
        <v>28</v>
      </c>
      <c r="H95" s="409">
        <v>42447</v>
      </c>
      <c r="I95" s="415">
        <v>42475</v>
      </c>
      <c r="J95" s="414">
        <v>42592</v>
      </c>
      <c r="K95" s="449" t="s">
        <v>16</v>
      </c>
      <c r="L95" s="449">
        <v>0</v>
      </c>
      <c r="M95" s="444"/>
      <c r="N95" s="444">
        <v>1</v>
      </c>
      <c r="O95" s="412"/>
      <c r="P95" s="412"/>
      <c r="Q95" s="412"/>
      <c r="R95" s="412"/>
    </row>
    <row r="96" spans="2:18" s="410" customFormat="1" ht="51">
      <c r="B96" s="412" t="s">
        <v>942</v>
      </c>
      <c r="C96" s="411" t="s">
        <v>983</v>
      </c>
      <c r="D96" s="411" t="s">
        <v>984</v>
      </c>
      <c r="E96" s="413">
        <v>1500000</v>
      </c>
      <c r="F96" s="412" t="s">
        <v>52</v>
      </c>
      <c r="G96" s="412" t="s">
        <v>28</v>
      </c>
      <c r="H96" s="409">
        <v>42447</v>
      </c>
      <c r="I96" s="415">
        <v>42475</v>
      </c>
      <c r="J96" s="414">
        <v>42592</v>
      </c>
      <c r="K96" s="449" t="s">
        <v>16</v>
      </c>
      <c r="L96" s="449">
        <v>0</v>
      </c>
      <c r="M96" s="444"/>
      <c r="N96" s="444">
        <v>1</v>
      </c>
      <c r="O96" s="412"/>
      <c r="P96" s="412"/>
      <c r="Q96" s="412"/>
      <c r="R96" s="412"/>
    </row>
    <row r="97" spans="2:18" s="410" customFormat="1" ht="75">
      <c r="B97" s="412" t="s">
        <v>942</v>
      </c>
      <c r="C97" s="411" t="s">
        <v>985</v>
      </c>
      <c r="D97" s="411" t="s">
        <v>986</v>
      </c>
      <c r="E97" s="413">
        <v>1500000</v>
      </c>
      <c r="F97" s="412" t="s">
        <v>52</v>
      </c>
      <c r="G97" s="412" t="s">
        <v>28</v>
      </c>
      <c r="H97" s="409">
        <v>42447</v>
      </c>
      <c r="I97" s="415">
        <v>42475</v>
      </c>
      <c r="J97" s="414">
        <v>42592</v>
      </c>
      <c r="K97" s="449" t="s">
        <v>1019</v>
      </c>
      <c r="L97" s="449">
        <v>90</v>
      </c>
      <c r="M97" s="444" t="s">
        <v>1021</v>
      </c>
      <c r="N97" s="444">
        <v>1</v>
      </c>
      <c r="O97" s="443" t="s">
        <v>1023</v>
      </c>
      <c r="P97" s="412"/>
      <c r="Q97" s="412"/>
      <c r="R97" s="412"/>
    </row>
    <row r="98" spans="2:18" s="410" customFormat="1" ht="38.25">
      <c r="B98" s="412" t="s">
        <v>942</v>
      </c>
      <c r="C98" s="411" t="s">
        <v>987</v>
      </c>
      <c r="D98" s="411" t="s">
        <v>970</v>
      </c>
      <c r="E98" s="413">
        <v>1500000</v>
      </c>
      <c r="F98" s="412" t="s">
        <v>52</v>
      </c>
      <c r="G98" s="412" t="s">
        <v>28</v>
      </c>
      <c r="H98" s="409">
        <v>42447</v>
      </c>
      <c r="I98" s="415">
        <v>42475</v>
      </c>
      <c r="J98" s="414">
        <v>42719</v>
      </c>
      <c r="K98" s="449" t="s">
        <v>16</v>
      </c>
      <c r="L98" s="449">
        <v>0</v>
      </c>
      <c r="M98" s="444"/>
      <c r="N98" s="444">
        <v>1</v>
      </c>
      <c r="O98" s="412"/>
      <c r="P98" s="412"/>
      <c r="Q98" s="412"/>
      <c r="R98" s="412"/>
    </row>
    <row r="99" spans="2:18" s="410" customFormat="1" ht="38.25">
      <c r="B99" s="412" t="s">
        <v>942</v>
      </c>
      <c r="C99" s="411" t="s">
        <v>988</v>
      </c>
      <c r="D99" s="411" t="s">
        <v>972</v>
      </c>
      <c r="E99" s="413">
        <v>1850000</v>
      </c>
      <c r="F99" s="412" t="s">
        <v>52</v>
      </c>
      <c r="G99" s="412" t="s">
        <v>28</v>
      </c>
      <c r="H99" s="409">
        <v>42447</v>
      </c>
      <c r="I99" s="415">
        <v>42475</v>
      </c>
      <c r="J99" s="414">
        <v>42719</v>
      </c>
      <c r="K99" s="449" t="s">
        <v>16</v>
      </c>
      <c r="L99" s="449">
        <v>0</v>
      </c>
      <c r="M99" s="444"/>
      <c r="N99" s="444">
        <v>1</v>
      </c>
      <c r="O99" s="412"/>
      <c r="P99" s="412"/>
      <c r="Q99" s="412"/>
      <c r="R99" s="412"/>
    </row>
    <row r="100" spans="2:18" s="410" customFormat="1" ht="76.5">
      <c r="B100" s="412" t="s">
        <v>942</v>
      </c>
      <c r="C100" s="411" t="s">
        <v>989</v>
      </c>
      <c r="D100" s="411" t="s">
        <v>851</v>
      </c>
      <c r="E100" s="413">
        <v>24500000</v>
      </c>
      <c r="F100" s="412" t="s">
        <v>52</v>
      </c>
      <c r="G100" s="412" t="s">
        <v>28</v>
      </c>
      <c r="H100" s="409">
        <v>42447</v>
      </c>
      <c r="I100" s="415">
        <v>42475</v>
      </c>
      <c r="J100" s="414">
        <v>42719</v>
      </c>
      <c r="K100" s="449" t="s">
        <v>16</v>
      </c>
      <c r="L100" s="449">
        <v>0</v>
      </c>
      <c r="M100" s="444"/>
      <c r="N100" s="444">
        <v>1</v>
      </c>
      <c r="O100" s="412"/>
      <c r="P100" s="412"/>
      <c r="Q100" s="412"/>
      <c r="R100" s="412"/>
    </row>
    <row r="101" spans="2:18" s="410" customFormat="1" ht="63.75">
      <c r="B101" s="412" t="s">
        <v>942</v>
      </c>
      <c r="C101" s="411" t="s">
        <v>990</v>
      </c>
      <c r="D101" s="411" t="s">
        <v>978</v>
      </c>
      <c r="E101" s="413">
        <v>2650000</v>
      </c>
      <c r="F101" s="412" t="s">
        <v>52</v>
      </c>
      <c r="G101" s="412" t="s">
        <v>28</v>
      </c>
      <c r="H101" s="409">
        <v>42447</v>
      </c>
      <c r="I101" s="415">
        <v>42475</v>
      </c>
      <c r="J101" s="414">
        <v>42719</v>
      </c>
      <c r="K101" s="449" t="s">
        <v>16</v>
      </c>
      <c r="L101" s="449">
        <v>0</v>
      </c>
      <c r="M101" s="444"/>
      <c r="N101" s="444">
        <v>1</v>
      </c>
      <c r="O101" s="412"/>
      <c r="P101" s="412"/>
      <c r="Q101" s="412"/>
      <c r="R101" s="412"/>
    </row>
    <row r="102" spans="2:18" s="410" customFormat="1" ht="63.75">
      <c r="B102" s="412" t="s">
        <v>942</v>
      </c>
      <c r="C102" s="411" t="s">
        <v>991</v>
      </c>
      <c r="D102" s="411" t="s">
        <v>992</v>
      </c>
      <c r="E102" s="413">
        <v>3000000</v>
      </c>
      <c r="F102" s="412" t="s">
        <v>52</v>
      </c>
      <c r="G102" s="412" t="s">
        <v>28</v>
      </c>
      <c r="H102" s="409">
        <v>42447</v>
      </c>
      <c r="I102" s="415">
        <v>42475</v>
      </c>
      <c r="J102" s="414">
        <v>42719</v>
      </c>
      <c r="K102" s="449" t="s">
        <v>16</v>
      </c>
      <c r="L102" s="449">
        <v>0</v>
      </c>
      <c r="M102" s="444"/>
      <c r="N102" s="444">
        <v>1</v>
      </c>
      <c r="O102" s="412"/>
      <c r="P102" s="412"/>
      <c r="Q102" s="412"/>
      <c r="R102" s="412"/>
    </row>
    <row r="103" spans="2:18" s="410" customFormat="1" ht="51">
      <c r="B103" s="412" t="s">
        <v>942</v>
      </c>
      <c r="C103" s="411" t="s">
        <v>993</v>
      </c>
      <c r="D103" s="411" t="s">
        <v>982</v>
      </c>
      <c r="E103" s="413">
        <v>2100000</v>
      </c>
      <c r="F103" s="412" t="s">
        <v>52</v>
      </c>
      <c r="G103" s="412" t="s">
        <v>28</v>
      </c>
      <c r="H103" s="409">
        <v>42447</v>
      </c>
      <c r="I103" s="415">
        <v>42475</v>
      </c>
      <c r="J103" s="414">
        <v>42719</v>
      </c>
      <c r="K103" s="449" t="s">
        <v>16</v>
      </c>
      <c r="L103" s="449">
        <v>0</v>
      </c>
      <c r="M103" s="444"/>
      <c r="N103" s="444">
        <v>1</v>
      </c>
      <c r="O103" s="412"/>
      <c r="P103" s="412"/>
      <c r="Q103" s="412"/>
      <c r="R103" s="412"/>
    </row>
    <row r="104" spans="2:18" s="410" customFormat="1" ht="63.75">
      <c r="B104" s="412" t="s">
        <v>942</v>
      </c>
      <c r="C104" s="411" t="s">
        <v>994</v>
      </c>
      <c r="D104" s="411" t="s">
        <v>984</v>
      </c>
      <c r="E104" s="413">
        <v>2750000</v>
      </c>
      <c r="F104" s="412" t="s">
        <v>52</v>
      </c>
      <c r="G104" s="412" t="s">
        <v>28</v>
      </c>
      <c r="H104" s="409">
        <v>42447</v>
      </c>
      <c r="I104" s="415">
        <v>42475</v>
      </c>
      <c r="J104" s="414">
        <v>42719</v>
      </c>
      <c r="K104" s="449" t="s">
        <v>16</v>
      </c>
      <c r="L104" s="449">
        <v>0</v>
      </c>
      <c r="M104" s="444"/>
      <c r="N104" s="444">
        <v>1</v>
      </c>
      <c r="O104" s="412"/>
      <c r="P104" s="412"/>
      <c r="Q104" s="412"/>
      <c r="R104" s="412"/>
    </row>
    <row r="105" spans="2:18" s="410" customFormat="1" ht="51">
      <c r="B105" s="412" t="s">
        <v>942</v>
      </c>
      <c r="C105" s="411" t="s">
        <v>995</v>
      </c>
      <c r="D105" s="411" t="s">
        <v>986</v>
      </c>
      <c r="E105" s="413">
        <v>2650000</v>
      </c>
      <c r="F105" s="412" t="s">
        <v>52</v>
      </c>
      <c r="G105" s="412" t="s">
        <v>28</v>
      </c>
      <c r="H105" s="409">
        <v>42447</v>
      </c>
      <c r="I105" s="415">
        <v>42475</v>
      </c>
      <c r="J105" s="414">
        <v>42719</v>
      </c>
      <c r="K105" s="449" t="s">
        <v>16</v>
      </c>
      <c r="L105" s="449">
        <v>0</v>
      </c>
      <c r="M105" s="444"/>
      <c r="N105" s="444">
        <v>1</v>
      </c>
      <c r="O105" s="412"/>
      <c r="P105" s="412"/>
      <c r="Q105" s="412"/>
      <c r="R105" s="412"/>
    </row>
    <row r="106" spans="2:18" s="410" customFormat="1" ht="38.25">
      <c r="B106" s="412" t="s">
        <v>942</v>
      </c>
      <c r="C106" s="411" t="s">
        <v>996</v>
      </c>
      <c r="D106" s="433" t="s">
        <v>970</v>
      </c>
      <c r="E106" s="413">
        <v>500000</v>
      </c>
      <c r="F106" s="412" t="s">
        <v>52</v>
      </c>
      <c r="G106" s="412" t="s">
        <v>28</v>
      </c>
      <c r="H106" s="409">
        <v>42447</v>
      </c>
      <c r="I106" s="415">
        <v>42475</v>
      </c>
      <c r="J106" s="414">
        <v>42592</v>
      </c>
      <c r="K106" s="449" t="s">
        <v>16</v>
      </c>
      <c r="L106" s="449">
        <v>0</v>
      </c>
      <c r="M106" s="444"/>
      <c r="N106" s="444">
        <v>1</v>
      </c>
      <c r="O106" s="412"/>
      <c r="P106" s="412"/>
      <c r="Q106" s="412"/>
      <c r="R106" s="412"/>
    </row>
    <row r="107" spans="2:18" s="410" customFormat="1" ht="38.25">
      <c r="B107" s="412" t="s">
        <v>942</v>
      </c>
      <c r="C107" s="411" t="s">
        <v>997</v>
      </c>
      <c r="D107" s="433" t="s">
        <v>972</v>
      </c>
      <c r="E107" s="413">
        <v>500000</v>
      </c>
      <c r="F107" s="412" t="s">
        <v>52</v>
      </c>
      <c r="G107" s="412" t="s">
        <v>28</v>
      </c>
      <c r="H107" s="409">
        <v>42447</v>
      </c>
      <c r="I107" s="415">
        <v>42475</v>
      </c>
      <c r="J107" s="414">
        <v>42592</v>
      </c>
      <c r="K107" s="449" t="s">
        <v>16</v>
      </c>
      <c r="L107" s="449">
        <v>0</v>
      </c>
      <c r="M107" s="444"/>
      <c r="N107" s="444">
        <v>1</v>
      </c>
      <c r="O107" s="412"/>
      <c r="P107" s="412"/>
      <c r="Q107" s="412"/>
      <c r="R107" s="412"/>
    </row>
    <row r="108" spans="2:18" s="410" customFormat="1" ht="51">
      <c r="B108" s="412" t="s">
        <v>942</v>
      </c>
      <c r="C108" s="411" t="s">
        <v>998</v>
      </c>
      <c r="D108" s="433" t="s">
        <v>851</v>
      </c>
      <c r="E108" s="413">
        <v>6200000</v>
      </c>
      <c r="F108" s="412" t="s">
        <v>52</v>
      </c>
      <c r="G108" s="412" t="s">
        <v>28</v>
      </c>
      <c r="H108" s="409">
        <v>42447</v>
      </c>
      <c r="I108" s="415">
        <v>42475</v>
      </c>
      <c r="J108" s="414">
        <v>42592</v>
      </c>
      <c r="K108" s="449" t="s">
        <v>16</v>
      </c>
      <c r="L108" s="449">
        <v>0</v>
      </c>
      <c r="M108" s="444"/>
      <c r="N108" s="444">
        <v>1</v>
      </c>
      <c r="O108" s="412"/>
      <c r="P108" s="412"/>
      <c r="Q108" s="412"/>
      <c r="R108" s="412"/>
    </row>
    <row r="109" spans="2:18" s="410" customFormat="1" ht="51">
      <c r="B109" s="412" t="s">
        <v>942</v>
      </c>
      <c r="C109" s="411" t="s">
        <v>999</v>
      </c>
      <c r="D109" s="433" t="s">
        <v>1000</v>
      </c>
      <c r="E109" s="413">
        <v>800000</v>
      </c>
      <c r="F109" s="412" t="s">
        <v>52</v>
      </c>
      <c r="G109" s="412" t="s">
        <v>28</v>
      </c>
      <c r="H109" s="409">
        <v>42447</v>
      </c>
      <c r="I109" s="415">
        <v>42475</v>
      </c>
      <c r="J109" s="414">
        <v>42592</v>
      </c>
      <c r="K109" s="449" t="s">
        <v>16</v>
      </c>
      <c r="L109" s="449">
        <v>0</v>
      </c>
      <c r="M109" s="444"/>
      <c r="N109" s="444">
        <v>1</v>
      </c>
      <c r="O109" s="412"/>
      <c r="P109" s="412"/>
      <c r="Q109" s="412"/>
      <c r="R109" s="412"/>
    </row>
    <row r="110" spans="2:18" s="410" customFormat="1" ht="38.25">
      <c r="B110" s="412" t="s">
        <v>942</v>
      </c>
      <c r="C110" s="411" t="s">
        <v>1001</v>
      </c>
      <c r="D110" s="433" t="s">
        <v>992</v>
      </c>
      <c r="E110" s="413">
        <v>1500000</v>
      </c>
      <c r="F110" s="412" t="s">
        <v>52</v>
      </c>
      <c r="G110" s="412" t="s">
        <v>28</v>
      </c>
      <c r="H110" s="409">
        <v>42447</v>
      </c>
      <c r="I110" s="415">
        <v>42475</v>
      </c>
      <c r="J110" s="414">
        <v>42592</v>
      </c>
      <c r="K110" s="449" t="s">
        <v>16</v>
      </c>
      <c r="L110" s="449">
        <v>0</v>
      </c>
      <c r="M110" s="444"/>
      <c r="N110" s="444">
        <v>1</v>
      </c>
      <c r="O110" s="412"/>
      <c r="P110" s="412"/>
      <c r="Q110" s="412"/>
      <c r="R110" s="412"/>
    </row>
    <row r="111" spans="2:18" s="410" customFormat="1" ht="51">
      <c r="B111" s="412" t="s">
        <v>942</v>
      </c>
      <c r="C111" s="411" t="s">
        <v>1002</v>
      </c>
      <c r="D111" s="433" t="s">
        <v>982</v>
      </c>
      <c r="E111" s="413">
        <v>500000</v>
      </c>
      <c r="F111" s="412" t="s">
        <v>52</v>
      </c>
      <c r="G111" s="412" t="s">
        <v>28</v>
      </c>
      <c r="H111" s="409">
        <v>42447</v>
      </c>
      <c r="I111" s="415">
        <v>42475</v>
      </c>
      <c r="J111" s="414">
        <v>42592</v>
      </c>
      <c r="K111" s="449" t="s">
        <v>16</v>
      </c>
      <c r="L111" s="449">
        <v>0</v>
      </c>
      <c r="M111" s="444"/>
      <c r="N111" s="444">
        <v>1</v>
      </c>
      <c r="O111" s="412"/>
      <c r="P111" s="412"/>
      <c r="Q111" s="412"/>
      <c r="R111" s="412"/>
    </row>
    <row r="112" spans="2:18" s="410" customFormat="1" ht="63.75">
      <c r="B112" s="412" t="s">
        <v>942</v>
      </c>
      <c r="C112" s="411" t="s">
        <v>1003</v>
      </c>
      <c r="D112" s="433" t="s">
        <v>984</v>
      </c>
      <c r="E112" s="413">
        <v>1500000</v>
      </c>
      <c r="F112" s="412" t="s">
        <v>52</v>
      </c>
      <c r="G112" s="412" t="s">
        <v>28</v>
      </c>
      <c r="H112" s="409">
        <v>42447</v>
      </c>
      <c r="I112" s="415">
        <v>42475</v>
      </c>
      <c r="J112" s="414">
        <v>42592</v>
      </c>
      <c r="K112" s="449" t="s">
        <v>16</v>
      </c>
      <c r="L112" s="449">
        <v>0</v>
      </c>
      <c r="M112" s="444"/>
      <c r="N112" s="444">
        <v>1</v>
      </c>
      <c r="O112" s="412"/>
      <c r="P112" s="412"/>
      <c r="Q112" s="412"/>
      <c r="R112" s="412"/>
    </row>
    <row r="113" spans="2:18" s="410" customFormat="1" ht="63.75">
      <c r="B113" s="412" t="s">
        <v>942</v>
      </c>
      <c r="C113" s="411" t="s">
        <v>1004</v>
      </c>
      <c r="D113" s="433" t="s">
        <v>986</v>
      </c>
      <c r="E113" s="413">
        <v>1500000</v>
      </c>
      <c r="F113" s="412" t="s">
        <v>52</v>
      </c>
      <c r="G113" s="412" t="s">
        <v>28</v>
      </c>
      <c r="H113" s="409">
        <v>42447</v>
      </c>
      <c r="I113" s="415">
        <v>42475</v>
      </c>
      <c r="J113" s="414">
        <v>42592</v>
      </c>
      <c r="K113" s="449" t="s">
        <v>16</v>
      </c>
      <c r="L113" s="449">
        <v>0</v>
      </c>
      <c r="M113" s="444"/>
      <c r="N113" s="444">
        <v>1</v>
      </c>
      <c r="O113" s="412"/>
      <c r="P113" s="412"/>
      <c r="Q113" s="412"/>
      <c r="R113" s="412"/>
    </row>
    <row r="114" spans="2:18" s="410" customFormat="1" ht="25.5">
      <c r="B114" s="412" t="s">
        <v>942</v>
      </c>
      <c r="C114" s="411" t="s">
        <v>1005</v>
      </c>
      <c r="D114" s="416" t="s">
        <v>1006</v>
      </c>
      <c r="E114" s="413">
        <v>38000000</v>
      </c>
      <c r="F114" s="412" t="s">
        <v>52</v>
      </c>
      <c r="G114" s="412" t="s">
        <v>28</v>
      </c>
      <c r="H114" s="409">
        <v>42480</v>
      </c>
      <c r="I114" s="415">
        <v>42490</v>
      </c>
      <c r="J114" s="414">
        <v>42597</v>
      </c>
      <c r="K114" s="449"/>
      <c r="L114" s="449"/>
      <c r="M114" s="444"/>
      <c r="N114" s="444"/>
      <c r="O114" s="412"/>
      <c r="P114" s="412"/>
      <c r="Q114" s="412"/>
      <c r="R114" s="412"/>
    </row>
    <row r="115" spans="2:18" s="410" customFormat="1" ht="191.25">
      <c r="B115" s="412" t="s">
        <v>1007</v>
      </c>
      <c r="C115" s="434" t="s">
        <v>1008</v>
      </c>
      <c r="D115" s="411" t="s">
        <v>1009</v>
      </c>
      <c r="E115" s="413">
        <v>47000000</v>
      </c>
      <c r="F115" s="412" t="s">
        <v>52</v>
      </c>
      <c r="G115" s="412" t="s">
        <v>28</v>
      </c>
      <c r="H115" s="409">
        <v>42429</v>
      </c>
      <c r="I115" s="415">
        <v>42429</v>
      </c>
      <c r="J115" s="414">
        <v>42551</v>
      </c>
      <c r="K115" s="450" t="s">
        <v>16</v>
      </c>
      <c r="L115" s="449">
        <v>0</v>
      </c>
      <c r="M115" s="444"/>
      <c r="N115" s="444">
        <v>1</v>
      </c>
      <c r="O115" s="412"/>
      <c r="P115" s="412"/>
      <c r="Q115" s="412"/>
      <c r="R115" s="412"/>
    </row>
    <row r="116" spans="2:18" s="410" customFormat="1" ht="89.25">
      <c r="B116" s="412" t="s">
        <v>1007</v>
      </c>
      <c r="C116" s="434" t="s">
        <v>1010</v>
      </c>
      <c r="D116" s="411" t="s">
        <v>1009</v>
      </c>
      <c r="E116" s="413">
        <v>19000000</v>
      </c>
      <c r="F116" s="412" t="s">
        <v>52</v>
      </c>
      <c r="G116" s="412" t="s">
        <v>28</v>
      </c>
      <c r="H116" s="409">
        <v>42520</v>
      </c>
      <c r="I116" s="409">
        <v>42531</v>
      </c>
      <c r="J116" s="414">
        <v>42734</v>
      </c>
      <c r="K116" s="449"/>
      <c r="L116" s="449">
        <v>0</v>
      </c>
      <c r="M116" s="444"/>
      <c r="N116" s="444"/>
      <c r="O116" s="412"/>
      <c r="P116" s="412"/>
      <c r="Q116" s="412"/>
      <c r="R116" s="412"/>
    </row>
    <row r="117" spans="2:18" s="410" customFormat="1" ht="25.5">
      <c r="B117" s="412" t="s">
        <v>1007</v>
      </c>
      <c r="C117" s="411" t="s">
        <v>1011</v>
      </c>
      <c r="D117" s="412" t="s">
        <v>814</v>
      </c>
      <c r="E117" s="413">
        <v>3000000</v>
      </c>
      <c r="F117" s="412" t="s">
        <v>52</v>
      </c>
      <c r="G117" s="412" t="s">
        <v>28</v>
      </c>
      <c r="H117" s="409">
        <v>42447</v>
      </c>
      <c r="I117" s="415" t="s">
        <v>1012</v>
      </c>
      <c r="J117" s="414">
        <v>42597</v>
      </c>
      <c r="K117" s="449" t="s">
        <v>1019</v>
      </c>
      <c r="L117" s="449">
        <v>30</v>
      </c>
      <c r="M117" s="444" t="s">
        <v>1022</v>
      </c>
      <c r="N117" s="444">
        <v>0</v>
      </c>
      <c r="O117" s="412"/>
      <c r="P117" s="412"/>
      <c r="Q117" s="412"/>
      <c r="R117" s="412"/>
    </row>
    <row r="118" spans="2:18" s="410" customFormat="1" ht="38.25">
      <c r="B118" s="412" t="s">
        <v>1007</v>
      </c>
      <c r="C118" s="411" t="s">
        <v>1013</v>
      </c>
      <c r="D118" s="412" t="s">
        <v>814</v>
      </c>
      <c r="E118" s="413">
        <v>2200000</v>
      </c>
      <c r="F118" s="412" t="s">
        <v>52</v>
      </c>
      <c r="G118" s="412" t="s">
        <v>28</v>
      </c>
      <c r="H118" s="409">
        <v>42447</v>
      </c>
      <c r="I118" s="415" t="s">
        <v>1014</v>
      </c>
      <c r="J118" s="414">
        <v>42597</v>
      </c>
      <c r="K118" s="449" t="s">
        <v>1019</v>
      </c>
      <c r="L118" s="449">
        <v>30</v>
      </c>
      <c r="M118" s="444" t="s">
        <v>1022</v>
      </c>
      <c r="N118" s="444">
        <v>0</v>
      </c>
      <c r="O118" s="412"/>
      <c r="P118" s="412"/>
      <c r="Q118" s="412"/>
      <c r="R118" s="412"/>
    </row>
    <row r="119" spans="2:18" s="410" customFormat="1">
      <c r="K119" s="451"/>
      <c r="L119" s="451"/>
      <c r="N119" s="453">
        <v>0.91</v>
      </c>
    </row>
    <row r="120" spans="2:18" s="410" customFormat="1">
      <c r="K120" s="451"/>
      <c r="L120" s="451"/>
      <c r="N120" s="445"/>
    </row>
    <row r="121" spans="2:18" s="435" customFormat="1">
      <c r="K121" s="452"/>
      <c r="L121" s="452"/>
      <c r="N121" s="446"/>
    </row>
  </sheetData>
  <dataConsolidate/>
  <mergeCells count="10">
    <mergeCell ref="O4:R5"/>
    <mergeCell ref="K4:N5"/>
    <mergeCell ref="B2:J2"/>
    <mergeCell ref="B4:B6"/>
    <mergeCell ref="C4:C6"/>
    <mergeCell ref="D4:D6"/>
    <mergeCell ref="E4:E6"/>
    <mergeCell ref="F4:F5"/>
    <mergeCell ref="G4:G5"/>
    <mergeCell ref="H4:J5"/>
  </mergeCells>
  <dataValidations count="1">
    <dataValidation allowBlank="1" showInputMessage="1" showErrorMessage="1" promptTitle="Tener en cuenta" prompt="Los tiempos de contratación son los siguientes:_x000a_- Licitación Pública: 3 meses_x000a_- Concurso de Méritos, Selección Abreviada y Contratación por Seguridad: 2,5 meses_x000a_- Menor Cuantía y Contratación Directa: 15 días_x000a_" sqref="C80:C81 C84:C87"/>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F7:G118</xm:sqref>
        </x14:dataValidation>
        <x14:dataValidation type="list" allowBlank="1" showInputMessage="1" showErrorMessage="1">
          <x14:formula1>
            <xm:f>[1]Hoja2!#REF!</xm:f>
          </x14:formula1>
          <xm:sqref>B7:B21 B27:B72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S115"/>
  <sheetViews>
    <sheetView topLeftCell="I99" workbookViewId="0">
      <selection activeCell="N114" sqref="N114"/>
    </sheetView>
  </sheetViews>
  <sheetFormatPr baseColWidth="10" defaultColWidth="11.5703125" defaultRowHeight="15"/>
  <cols>
    <col min="1" max="2" width="1.7109375" style="13" customWidth="1"/>
    <col min="3" max="3" width="68.42578125" style="13" customWidth="1"/>
    <col min="4" max="4" width="28.7109375" style="13" customWidth="1"/>
    <col min="5" max="5" width="22.85546875" style="13" bestFit="1" customWidth="1"/>
    <col min="6" max="6" width="31.42578125" style="13" customWidth="1"/>
    <col min="7" max="8" width="27.28515625" style="13" customWidth="1"/>
    <col min="9" max="9" width="20.7109375" style="13" customWidth="1"/>
    <col min="10" max="10" width="21.85546875" style="13" customWidth="1"/>
    <col min="11" max="11" width="14" style="13" customWidth="1"/>
    <col min="12" max="12" width="15.5703125" style="13" customWidth="1"/>
    <col min="13" max="13" width="49" style="13" customWidth="1"/>
    <col min="14" max="14" width="16" style="582" customWidth="1"/>
    <col min="15" max="15" width="11.5703125" style="98" customWidth="1"/>
    <col min="16" max="16" width="22" style="13" customWidth="1"/>
    <col min="17" max="17" width="22.5703125" style="13" customWidth="1"/>
    <col min="18" max="18" width="21.5703125" style="13" customWidth="1"/>
    <col min="19" max="19" width="23.85546875" style="13" customWidth="1"/>
    <col min="20"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3:19" s="1" customFormat="1" ht="66.75" customHeight="1">
      <c r="C2" s="1143" t="s">
        <v>1027</v>
      </c>
      <c r="D2" s="1144"/>
      <c r="E2" s="1144"/>
      <c r="F2" s="1144"/>
      <c r="G2" s="1144"/>
      <c r="H2" s="1144"/>
      <c r="I2" s="1144"/>
      <c r="J2" s="1144"/>
      <c r="K2" s="486"/>
      <c r="L2" s="487"/>
      <c r="N2" s="580"/>
      <c r="O2" s="577"/>
    </row>
    <row r="3" spans="3:19" s="2" customFormat="1" ht="13.5" thickBot="1">
      <c r="C3" s="488"/>
      <c r="L3" s="489"/>
      <c r="N3" s="581"/>
      <c r="O3" s="578"/>
    </row>
    <row r="4" spans="3:19" s="2" customFormat="1" ht="36" customHeight="1">
      <c r="C4" s="974" t="s">
        <v>1</v>
      </c>
      <c r="D4" s="974" t="s">
        <v>2</v>
      </c>
      <c r="E4" s="974" t="s">
        <v>3</v>
      </c>
      <c r="F4" s="974" t="s">
        <v>319</v>
      </c>
      <c r="G4" s="974" t="s">
        <v>6</v>
      </c>
      <c r="H4" s="974" t="s">
        <v>9</v>
      </c>
      <c r="I4" s="979" t="s">
        <v>7</v>
      </c>
      <c r="J4" s="981"/>
      <c r="K4" s="979" t="s">
        <v>424</v>
      </c>
      <c r="L4" s="980"/>
      <c r="M4" s="980"/>
      <c r="N4" s="980"/>
      <c r="O4" s="578"/>
      <c r="P4" s="979" t="s">
        <v>1186</v>
      </c>
      <c r="Q4" s="980"/>
      <c r="R4" s="980"/>
      <c r="S4" s="980"/>
    </row>
    <row r="5" spans="3:19" s="2" customFormat="1" ht="15.75" customHeight="1" thickBot="1">
      <c r="C5" s="975"/>
      <c r="D5" s="975"/>
      <c r="E5" s="975"/>
      <c r="F5" s="975"/>
      <c r="G5" s="976"/>
      <c r="H5" s="975"/>
      <c r="I5" s="982"/>
      <c r="J5" s="984"/>
      <c r="K5" s="982"/>
      <c r="L5" s="983"/>
      <c r="M5" s="983"/>
      <c r="N5" s="983"/>
      <c r="O5" s="578"/>
      <c r="P5" s="982"/>
      <c r="Q5" s="983"/>
      <c r="R5" s="983"/>
      <c r="S5" s="983"/>
    </row>
    <row r="6" spans="3:19" s="2" customFormat="1" ht="45" customHeight="1">
      <c r="C6" s="1145"/>
      <c r="D6" s="1145"/>
      <c r="E6" s="1145"/>
      <c r="F6" s="1145"/>
      <c r="G6" s="457" t="s">
        <v>8</v>
      </c>
      <c r="H6" s="1145"/>
      <c r="I6" s="3" t="s">
        <v>10</v>
      </c>
      <c r="J6" s="3" t="s">
        <v>11</v>
      </c>
      <c r="K6" s="458" t="s">
        <v>421</v>
      </c>
      <c r="L6" s="458" t="s">
        <v>426</v>
      </c>
      <c r="M6" s="3" t="s">
        <v>422</v>
      </c>
      <c r="N6" s="302" t="s">
        <v>423</v>
      </c>
      <c r="O6" s="578"/>
      <c r="P6" s="588" t="s">
        <v>421</v>
      </c>
      <c r="Q6" s="588" t="s">
        <v>426</v>
      </c>
      <c r="R6" s="3" t="s">
        <v>422</v>
      </c>
      <c r="S6" s="302" t="s">
        <v>423</v>
      </c>
    </row>
    <row r="7" spans="3:19" ht="73.5" customHeight="1">
      <c r="C7" s="490" t="s">
        <v>1028</v>
      </c>
      <c r="D7" s="474" t="s">
        <v>1029</v>
      </c>
      <c r="E7" s="474" t="s">
        <v>1030</v>
      </c>
      <c r="F7" s="491">
        <v>32000000</v>
      </c>
      <c r="G7" s="475" t="s">
        <v>28</v>
      </c>
      <c r="H7" s="475" t="s">
        <v>253</v>
      </c>
      <c r="I7" s="475" t="s">
        <v>30</v>
      </c>
      <c r="J7" s="475" t="s">
        <v>190</v>
      </c>
      <c r="K7" s="475" t="s">
        <v>52</v>
      </c>
      <c r="M7" s="475" t="s">
        <v>1031</v>
      </c>
      <c r="N7" s="582">
        <v>0</v>
      </c>
      <c r="P7" s="18" t="s">
        <v>16</v>
      </c>
      <c r="Q7" s="18"/>
      <c r="R7" s="18"/>
      <c r="S7" s="18" t="s">
        <v>1464</v>
      </c>
    </row>
    <row r="8" spans="3:19" ht="123.75" customHeight="1">
      <c r="C8" s="490" t="s">
        <v>1032</v>
      </c>
      <c r="D8" s="492" t="s">
        <v>1033</v>
      </c>
      <c r="E8" s="474" t="s">
        <v>1030</v>
      </c>
      <c r="F8" s="491">
        <v>34000000</v>
      </c>
      <c r="G8" s="475" t="s">
        <v>28</v>
      </c>
      <c r="H8" s="475" t="s">
        <v>253</v>
      </c>
      <c r="I8" s="475" t="s">
        <v>20</v>
      </c>
      <c r="J8" s="475" t="s">
        <v>256</v>
      </c>
      <c r="K8" s="475" t="s">
        <v>52</v>
      </c>
      <c r="M8" s="475" t="s">
        <v>1031</v>
      </c>
      <c r="N8" s="582">
        <v>0</v>
      </c>
      <c r="P8" s="18" t="s">
        <v>16</v>
      </c>
      <c r="Q8" s="18"/>
      <c r="R8" s="18"/>
      <c r="S8" s="18" t="s">
        <v>1464</v>
      </c>
    </row>
    <row r="9" spans="3:19" ht="76.5">
      <c r="C9" s="493" t="s">
        <v>1034</v>
      </c>
      <c r="D9" s="474" t="s">
        <v>1035</v>
      </c>
      <c r="E9" s="474" t="s">
        <v>1030</v>
      </c>
      <c r="F9" s="491">
        <v>13000000</v>
      </c>
      <c r="G9" s="475" t="s">
        <v>28</v>
      </c>
      <c r="H9" s="475" t="s">
        <v>253</v>
      </c>
      <c r="I9" s="475" t="s">
        <v>20</v>
      </c>
      <c r="J9" s="475" t="s">
        <v>256</v>
      </c>
      <c r="K9" s="475" t="s">
        <v>52</v>
      </c>
      <c r="M9" s="475" t="s">
        <v>1031</v>
      </c>
      <c r="N9" s="582">
        <v>0</v>
      </c>
      <c r="P9" s="18" t="s">
        <v>16</v>
      </c>
      <c r="Q9" s="18"/>
      <c r="R9" s="18"/>
      <c r="S9" s="18" t="s">
        <v>1464</v>
      </c>
    </row>
    <row r="10" spans="3:19" ht="38.25">
      <c r="C10" s="493" t="s">
        <v>399</v>
      </c>
      <c r="D10" s="474" t="s">
        <v>1036</v>
      </c>
      <c r="E10" s="475" t="s">
        <v>1037</v>
      </c>
      <c r="F10" s="491">
        <v>14000000</v>
      </c>
      <c r="G10" s="475" t="s">
        <v>28</v>
      </c>
      <c r="H10" s="475" t="s">
        <v>253</v>
      </c>
      <c r="I10" s="475" t="s">
        <v>20</v>
      </c>
      <c r="J10" s="475" t="s">
        <v>30</v>
      </c>
      <c r="K10" s="204" t="s">
        <v>513</v>
      </c>
      <c r="M10" s="474" t="s">
        <v>1038</v>
      </c>
      <c r="N10" s="582">
        <v>1</v>
      </c>
      <c r="P10" s="18" t="s">
        <v>16</v>
      </c>
      <c r="Q10" s="18"/>
      <c r="R10" s="18"/>
      <c r="S10" s="18" t="s">
        <v>1464</v>
      </c>
    </row>
    <row r="11" spans="3:19" ht="60.75" customHeight="1">
      <c r="C11" s="494" t="s">
        <v>1039</v>
      </c>
      <c r="D11" s="474" t="s">
        <v>1040</v>
      </c>
      <c r="E11" s="474" t="s">
        <v>1030</v>
      </c>
      <c r="F11" s="491">
        <v>10000000</v>
      </c>
      <c r="G11" s="475" t="s">
        <v>28</v>
      </c>
      <c r="H11" s="475" t="s">
        <v>1041</v>
      </c>
      <c r="I11" s="475" t="s">
        <v>253</v>
      </c>
      <c r="J11" s="475" t="s">
        <v>30</v>
      </c>
      <c r="K11" s="204" t="s">
        <v>513</v>
      </c>
      <c r="M11" s="474" t="s">
        <v>1038</v>
      </c>
      <c r="N11" s="582">
        <v>0.5</v>
      </c>
      <c r="P11" s="18" t="s">
        <v>16</v>
      </c>
      <c r="Q11" s="18"/>
      <c r="R11" s="18"/>
      <c r="S11" s="18" t="s">
        <v>1464</v>
      </c>
    </row>
    <row r="12" spans="3:19">
      <c r="L12" s="495"/>
      <c r="N12" s="584">
        <v>0.3</v>
      </c>
      <c r="P12" s="18"/>
      <c r="Q12" s="18"/>
      <c r="R12" s="18"/>
      <c r="S12" s="18"/>
    </row>
    <row r="13" spans="3:19" s="1" customFormat="1" ht="66.75" customHeight="1">
      <c r="C13" s="1143" t="s">
        <v>1042</v>
      </c>
      <c r="D13" s="1144"/>
      <c r="E13" s="1144"/>
      <c r="F13" s="1144"/>
      <c r="G13" s="1144"/>
      <c r="H13" s="1144"/>
      <c r="I13" s="1144"/>
      <c r="J13" s="1144"/>
      <c r="K13" s="486"/>
      <c r="L13" s="487"/>
      <c r="N13" s="580"/>
      <c r="O13" s="577"/>
      <c r="P13" s="606"/>
      <c r="Q13" s="606"/>
      <c r="R13" s="606"/>
      <c r="S13" s="606"/>
    </row>
    <row r="14" spans="3:19" s="2" customFormat="1" ht="13.5" thickBot="1">
      <c r="C14" s="488"/>
      <c r="L14" s="489"/>
      <c r="N14" s="581"/>
      <c r="O14" s="578"/>
      <c r="P14" s="475"/>
      <c r="Q14" s="475"/>
      <c r="R14" s="475"/>
      <c r="S14" s="475"/>
    </row>
    <row r="15" spans="3:19" s="2" customFormat="1" ht="36" customHeight="1">
      <c r="C15" s="974" t="s">
        <v>1</v>
      </c>
      <c r="D15" s="974" t="s">
        <v>2</v>
      </c>
      <c r="E15" s="974" t="s">
        <v>3</v>
      </c>
      <c r="F15" s="974" t="s">
        <v>319</v>
      </c>
      <c r="G15" s="974" t="s">
        <v>6</v>
      </c>
      <c r="H15" s="974" t="s">
        <v>9</v>
      </c>
      <c r="I15" s="979" t="s">
        <v>7</v>
      </c>
      <c r="J15" s="981"/>
      <c r="K15" s="979" t="s">
        <v>424</v>
      </c>
      <c r="L15" s="980"/>
      <c r="M15" s="980"/>
      <c r="N15" s="980"/>
      <c r="O15" s="578"/>
      <c r="P15" s="475"/>
      <c r="Q15" s="475"/>
      <c r="R15" s="475"/>
      <c r="S15" s="475"/>
    </row>
    <row r="16" spans="3:19" s="2" customFormat="1" ht="15.75" customHeight="1" thickBot="1">
      <c r="C16" s="975"/>
      <c r="D16" s="975"/>
      <c r="E16" s="975"/>
      <c r="F16" s="975"/>
      <c r="G16" s="976"/>
      <c r="H16" s="975"/>
      <c r="I16" s="982"/>
      <c r="J16" s="984"/>
      <c r="K16" s="982"/>
      <c r="L16" s="983"/>
      <c r="M16" s="983"/>
      <c r="N16" s="983"/>
      <c r="O16" s="578"/>
      <c r="P16" s="475"/>
      <c r="Q16" s="475"/>
      <c r="R16" s="475"/>
      <c r="S16" s="475"/>
    </row>
    <row r="17" spans="3:19" s="2" customFormat="1" ht="30.75" customHeight="1">
      <c r="C17" s="1145"/>
      <c r="D17" s="1145"/>
      <c r="E17" s="1145"/>
      <c r="F17" s="1145"/>
      <c r="G17" s="457" t="s">
        <v>8</v>
      </c>
      <c r="H17" s="1145"/>
      <c r="I17" s="3" t="s">
        <v>10</v>
      </c>
      <c r="J17" s="3" t="s">
        <v>11</v>
      </c>
      <c r="K17" s="458" t="s">
        <v>421</v>
      </c>
      <c r="L17" s="458" t="s">
        <v>426</v>
      </c>
      <c r="M17" s="3" t="s">
        <v>422</v>
      </c>
      <c r="N17" s="302" t="s">
        <v>423</v>
      </c>
      <c r="O17" s="578"/>
      <c r="P17" s="475"/>
      <c r="Q17" s="475"/>
      <c r="R17" s="475"/>
      <c r="S17" s="475"/>
    </row>
    <row r="18" spans="3:19" ht="63.75">
      <c r="C18" s="496" t="s">
        <v>1043</v>
      </c>
      <c r="D18" s="474" t="s">
        <v>1044</v>
      </c>
      <c r="E18" s="19" t="s">
        <v>1045</v>
      </c>
      <c r="F18" s="497">
        <v>30000000</v>
      </c>
      <c r="G18" s="18" t="s">
        <v>28</v>
      </c>
      <c r="H18" s="18" t="s">
        <v>253</v>
      </c>
      <c r="I18" s="166" t="s">
        <v>1046</v>
      </c>
      <c r="J18" s="18" t="s">
        <v>30</v>
      </c>
      <c r="K18" s="204" t="s">
        <v>516</v>
      </c>
      <c r="M18" s="474" t="s">
        <v>1047</v>
      </c>
      <c r="N18" s="582">
        <v>0</v>
      </c>
      <c r="P18" s="18"/>
      <c r="Q18" s="18"/>
      <c r="R18" s="18"/>
      <c r="S18" s="18"/>
    </row>
    <row r="19" spans="3:19" ht="60">
      <c r="C19" s="498" t="s">
        <v>1048</v>
      </c>
      <c r="D19" s="19" t="s">
        <v>1049</v>
      </c>
      <c r="E19" s="19" t="s">
        <v>1050</v>
      </c>
      <c r="F19" s="499">
        <v>10000000</v>
      </c>
      <c r="G19" s="18" t="s">
        <v>28</v>
      </c>
      <c r="H19" s="18" t="s">
        <v>253</v>
      </c>
      <c r="I19" s="166" t="s">
        <v>1046</v>
      </c>
      <c r="J19" s="18" t="s">
        <v>30</v>
      </c>
      <c r="K19" s="204" t="s">
        <v>516</v>
      </c>
      <c r="M19" s="474" t="s">
        <v>1051</v>
      </c>
      <c r="O19" s="98" t="s">
        <v>1180</v>
      </c>
      <c r="P19" s="18"/>
      <c r="Q19" s="18"/>
      <c r="R19" s="18"/>
      <c r="S19" s="18"/>
    </row>
    <row r="20" spans="3:19" ht="75">
      <c r="C20" s="498" t="s">
        <v>1052</v>
      </c>
      <c r="D20" s="19" t="s">
        <v>1053</v>
      </c>
      <c r="E20" s="16" t="s">
        <v>1045</v>
      </c>
      <c r="F20" s="499">
        <v>30000000</v>
      </c>
      <c r="G20" s="18" t="s">
        <v>28</v>
      </c>
      <c r="H20" s="18" t="s">
        <v>253</v>
      </c>
      <c r="I20" s="166" t="s">
        <v>1046</v>
      </c>
      <c r="J20" s="18" t="s">
        <v>30</v>
      </c>
      <c r="K20" s="204" t="s">
        <v>513</v>
      </c>
      <c r="M20" s="474" t="s">
        <v>1054</v>
      </c>
      <c r="N20" s="582">
        <v>1</v>
      </c>
      <c r="P20" s="18"/>
      <c r="Q20" s="18"/>
      <c r="R20" s="18"/>
      <c r="S20" s="18"/>
    </row>
    <row r="21" spans="3:19" ht="60">
      <c r="C21" s="498" t="s">
        <v>1055</v>
      </c>
      <c r="D21" s="19" t="s">
        <v>1056</v>
      </c>
      <c r="E21" s="19" t="s">
        <v>1045</v>
      </c>
      <c r="F21" s="499">
        <v>20000000</v>
      </c>
      <c r="G21" s="18" t="s">
        <v>28</v>
      </c>
      <c r="H21" s="18" t="s">
        <v>1046</v>
      </c>
      <c r="I21" s="18" t="s">
        <v>20</v>
      </c>
      <c r="J21" s="18" t="s">
        <v>188</v>
      </c>
      <c r="K21" s="204" t="s">
        <v>516</v>
      </c>
      <c r="M21" s="474" t="s">
        <v>1057</v>
      </c>
      <c r="O21" s="98" t="s">
        <v>1181</v>
      </c>
      <c r="P21" s="18"/>
      <c r="Q21" s="18"/>
      <c r="R21" s="18"/>
      <c r="S21" s="18"/>
    </row>
    <row r="22" spans="3:19" ht="60">
      <c r="C22" s="498" t="s">
        <v>1058</v>
      </c>
      <c r="D22" s="19" t="s">
        <v>1059</v>
      </c>
      <c r="E22" s="19" t="s">
        <v>1045</v>
      </c>
      <c r="F22" s="499">
        <v>5000000</v>
      </c>
      <c r="G22" s="18" t="s">
        <v>28</v>
      </c>
      <c r="H22" s="18" t="s">
        <v>1046</v>
      </c>
      <c r="I22" s="18" t="s">
        <v>20</v>
      </c>
      <c r="J22" s="18" t="s">
        <v>1060</v>
      </c>
      <c r="K22" s="204" t="s">
        <v>1061</v>
      </c>
      <c r="M22" s="474" t="s">
        <v>1062</v>
      </c>
      <c r="O22" s="98" t="s">
        <v>1181</v>
      </c>
      <c r="P22" s="18"/>
      <c r="Q22" s="18"/>
      <c r="R22" s="18"/>
      <c r="S22" s="18"/>
    </row>
    <row r="23" spans="3:19" ht="60">
      <c r="C23" s="498" t="s">
        <v>1063</v>
      </c>
      <c r="D23" s="19" t="s">
        <v>1064</v>
      </c>
      <c r="E23" s="19" t="s">
        <v>1065</v>
      </c>
      <c r="F23" s="499">
        <v>10000000</v>
      </c>
      <c r="G23" s="18" t="s">
        <v>28</v>
      </c>
      <c r="H23" s="18" t="s">
        <v>253</v>
      </c>
      <c r="I23" s="18" t="s">
        <v>1046</v>
      </c>
      <c r="J23" s="18" t="s">
        <v>30</v>
      </c>
      <c r="K23" s="459" t="s">
        <v>516</v>
      </c>
      <c r="M23" s="474" t="s">
        <v>1062</v>
      </c>
      <c r="O23" s="98" t="s">
        <v>1180</v>
      </c>
      <c r="P23" s="18"/>
      <c r="Q23" s="18"/>
      <c r="R23" s="18"/>
      <c r="S23" s="18"/>
    </row>
    <row r="24" spans="3:19" ht="84" customHeight="1">
      <c r="C24" s="1146" t="s">
        <v>1066</v>
      </c>
      <c r="D24" s="1147"/>
      <c r="E24" s="1147"/>
      <c r="F24" s="1147"/>
      <c r="G24" s="1147"/>
      <c r="H24" s="1147"/>
      <c r="I24" s="1147"/>
      <c r="J24" s="1147"/>
      <c r="K24" s="500"/>
      <c r="L24" s="500"/>
      <c r="N24" s="584">
        <v>0.5</v>
      </c>
      <c r="P24" s="18"/>
      <c r="Q24" s="18"/>
      <c r="R24" s="18"/>
      <c r="S24" s="18"/>
    </row>
    <row r="25" spans="3:19" ht="15.75" thickBot="1">
      <c r="C25" s="488"/>
      <c r="D25" s="2"/>
      <c r="E25" s="2"/>
      <c r="F25" s="2"/>
      <c r="G25" s="2"/>
      <c r="H25" s="2"/>
      <c r="I25" s="2"/>
      <c r="J25" s="2"/>
      <c r="L25" s="501"/>
      <c r="P25" s="18"/>
      <c r="Q25" s="18"/>
      <c r="R25" s="18"/>
      <c r="S25" s="18"/>
    </row>
    <row r="26" spans="3:19" ht="15.75" customHeight="1">
      <c r="C26" s="974" t="s">
        <v>1</v>
      </c>
      <c r="D26" s="974" t="s">
        <v>2</v>
      </c>
      <c r="E26" s="974" t="s">
        <v>3</v>
      </c>
      <c r="F26" s="974" t="s">
        <v>319</v>
      </c>
      <c r="G26" s="1148" t="s">
        <v>6</v>
      </c>
      <c r="H26" s="974" t="s">
        <v>9</v>
      </c>
      <c r="I26" s="979" t="s">
        <v>7</v>
      </c>
      <c r="J26" s="981"/>
      <c r="K26" s="979" t="s">
        <v>424</v>
      </c>
      <c r="L26" s="980"/>
      <c r="M26" s="980"/>
      <c r="N26" s="980"/>
      <c r="P26" s="18"/>
      <c r="Q26" s="18"/>
      <c r="R26" s="18"/>
      <c r="S26" s="18"/>
    </row>
    <row r="27" spans="3:19" ht="15.75" thickBot="1">
      <c r="C27" s="975"/>
      <c r="D27" s="975"/>
      <c r="E27" s="975"/>
      <c r="F27" s="975"/>
      <c r="G27" s="1149"/>
      <c r="H27" s="975"/>
      <c r="I27" s="982"/>
      <c r="J27" s="984"/>
      <c r="K27" s="982"/>
      <c r="L27" s="983"/>
      <c r="M27" s="983"/>
      <c r="N27" s="983"/>
      <c r="P27" s="18"/>
      <c r="Q27" s="18"/>
      <c r="R27" s="18"/>
      <c r="S27" s="18"/>
    </row>
    <row r="28" spans="3:19" ht="19.5" customHeight="1" thickBot="1">
      <c r="C28" s="976"/>
      <c r="D28" s="976"/>
      <c r="E28" s="976"/>
      <c r="F28" s="976"/>
      <c r="G28" s="456" t="s">
        <v>8</v>
      </c>
      <c r="H28" s="976"/>
      <c r="I28" s="82" t="s">
        <v>10</v>
      </c>
      <c r="J28" s="82" t="s">
        <v>11</v>
      </c>
      <c r="K28" s="458" t="s">
        <v>421</v>
      </c>
      <c r="L28" s="458" t="s">
        <v>426</v>
      </c>
      <c r="M28" s="3" t="s">
        <v>422</v>
      </c>
      <c r="N28" s="302" t="s">
        <v>423</v>
      </c>
      <c r="P28" s="18"/>
      <c r="Q28" s="18"/>
      <c r="R28" s="18"/>
      <c r="S28" s="18"/>
    </row>
    <row r="29" spans="3:19" s="140" customFormat="1" ht="36" customHeight="1">
      <c r="C29" s="502">
        <v>113608204</v>
      </c>
      <c r="D29" s="503" t="s">
        <v>1067</v>
      </c>
      <c r="E29" s="504"/>
      <c r="F29" s="504"/>
      <c r="G29" s="504"/>
      <c r="H29" s="504"/>
      <c r="I29" s="504"/>
      <c r="J29" s="505"/>
      <c r="K29" s="506"/>
      <c r="L29" s="507"/>
      <c r="N29" s="583"/>
      <c r="O29" s="579"/>
      <c r="P29" s="322"/>
      <c r="Q29" s="322"/>
      <c r="R29" s="322"/>
      <c r="S29" s="322"/>
    </row>
    <row r="30" spans="3:19" s="140" customFormat="1" ht="38.1" customHeight="1">
      <c r="C30" s="508">
        <v>113608204</v>
      </c>
      <c r="D30" s="509" t="s">
        <v>1068</v>
      </c>
      <c r="E30" s="509" t="s">
        <v>1068</v>
      </c>
      <c r="F30" s="510">
        <v>70000000</v>
      </c>
      <c r="G30" s="511" t="s">
        <v>16</v>
      </c>
      <c r="H30" s="512">
        <v>42468</v>
      </c>
      <c r="I30" s="513">
        <f>H30+45</f>
        <v>42513</v>
      </c>
      <c r="J30" s="513">
        <f>I30+210</f>
        <v>42723</v>
      </c>
      <c r="K30" s="514" t="s">
        <v>1018</v>
      </c>
      <c r="L30" s="507"/>
      <c r="N30" s="583">
        <v>1</v>
      </c>
      <c r="O30" s="579" t="s">
        <v>1182</v>
      </c>
      <c r="P30" s="322"/>
      <c r="Q30" s="322"/>
      <c r="R30" s="322"/>
      <c r="S30" s="322"/>
    </row>
    <row r="31" spans="3:19" s="140" customFormat="1" ht="48">
      <c r="C31" s="515">
        <v>113608003</v>
      </c>
      <c r="D31" s="516" t="s">
        <v>1069</v>
      </c>
      <c r="E31" s="517"/>
      <c r="F31" s="517"/>
      <c r="G31" s="511"/>
      <c r="H31" s="511"/>
      <c r="I31" s="511"/>
      <c r="J31" s="511"/>
      <c r="K31" s="514"/>
      <c r="L31" s="507"/>
      <c r="N31" s="583"/>
      <c r="O31" s="579"/>
      <c r="P31" s="322"/>
      <c r="Q31" s="322"/>
      <c r="R31" s="322"/>
      <c r="S31" s="322"/>
    </row>
    <row r="32" spans="3:19" s="140" customFormat="1" ht="24">
      <c r="C32" s="508">
        <v>113608003000001</v>
      </c>
      <c r="D32" s="516" t="s">
        <v>1070</v>
      </c>
      <c r="E32" s="511"/>
      <c r="F32" s="511"/>
      <c r="G32" s="511"/>
      <c r="H32" s="511"/>
      <c r="I32" s="511"/>
      <c r="J32" s="518"/>
      <c r="K32" s="519"/>
      <c r="L32" s="507"/>
      <c r="N32" s="583"/>
      <c r="O32" s="579"/>
      <c r="P32" s="322"/>
      <c r="Q32" s="322"/>
      <c r="R32" s="322"/>
      <c r="S32" s="322"/>
    </row>
    <row r="33" spans="3:19" s="140" customFormat="1" ht="36">
      <c r="C33" s="520"/>
      <c r="D33" s="521" t="s">
        <v>1071</v>
      </c>
      <c r="E33" s="522" t="s">
        <v>1072</v>
      </c>
      <c r="F33" s="523">
        <v>136000000</v>
      </c>
      <c r="G33" s="524" t="s">
        <v>16</v>
      </c>
      <c r="H33" s="525">
        <v>42464</v>
      </c>
      <c r="I33" s="526">
        <f t="shared" ref="I33:I36" si="0">H33+45</f>
        <v>42509</v>
      </c>
      <c r="J33" s="527">
        <f>I33+60</f>
        <v>42569</v>
      </c>
      <c r="K33" s="519" t="s">
        <v>1018</v>
      </c>
      <c r="L33" s="507"/>
      <c r="N33" s="583"/>
      <c r="O33" s="98" t="s">
        <v>1181</v>
      </c>
      <c r="P33" s="322"/>
      <c r="Q33" s="322"/>
      <c r="R33" s="322"/>
      <c r="S33" s="322"/>
    </row>
    <row r="34" spans="3:19" s="140" customFormat="1" ht="36">
      <c r="C34" s="520"/>
      <c r="D34" s="521" t="s">
        <v>1073</v>
      </c>
      <c r="E34" s="522" t="s">
        <v>1074</v>
      </c>
      <c r="F34" s="523">
        <v>65000000</v>
      </c>
      <c r="G34" s="524" t="s">
        <v>16</v>
      </c>
      <c r="H34" s="525">
        <v>42464</v>
      </c>
      <c r="I34" s="526">
        <f t="shared" si="0"/>
        <v>42509</v>
      </c>
      <c r="J34" s="527">
        <f t="shared" ref="J34:J36" si="1">I34+60</f>
        <v>42569</v>
      </c>
      <c r="K34" s="519" t="s">
        <v>1018</v>
      </c>
      <c r="L34" s="507"/>
      <c r="N34" s="583"/>
      <c r="O34" s="98" t="s">
        <v>1181</v>
      </c>
      <c r="P34" s="322"/>
      <c r="Q34" s="322"/>
      <c r="R34" s="322"/>
      <c r="S34" s="322"/>
    </row>
    <row r="35" spans="3:19" s="140" customFormat="1" ht="36">
      <c r="C35" s="520"/>
      <c r="D35" s="521" t="s">
        <v>1075</v>
      </c>
      <c r="E35" s="522" t="s">
        <v>1076</v>
      </c>
      <c r="F35" s="523">
        <v>50000000</v>
      </c>
      <c r="G35" s="524" t="s">
        <v>16</v>
      </c>
      <c r="H35" s="525">
        <v>42464</v>
      </c>
      <c r="I35" s="526">
        <f t="shared" si="0"/>
        <v>42509</v>
      </c>
      <c r="J35" s="527">
        <f t="shared" si="1"/>
        <v>42569</v>
      </c>
      <c r="K35" s="519" t="s">
        <v>1018</v>
      </c>
      <c r="L35" s="507"/>
      <c r="N35" s="583"/>
      <c r="O35" s="98" t="s">
        <v>1181</v>
      </c>
      <c r="P35" s="322"/>
      <c r="Q35" s="322"/>
      <c r="R35" s="322"/>
      <c r="S35" s="322"/>
    </row>
    <row r="36" spans="3:19" s="140" customFormat="1" ht="36">
      <c r="C36" s="520"/>
      <c r="D36" s="521" t="s">
        <v>1077</v>
      </c>
      <c r="E36" s="522" t="s">
        <v>1078</v>
      </c>
      <c r="F36" s="523">
        <v>24782000</v>
      </c>
      <c r="G36" s="524" t="s">
        <v>16</v>
      </c>
      <c r="H36" s="525">
        <v>42464</v>
      </c>
      <c r="I36" s="526">
        <f t="shared" si="0"/>
        <v>42509</v>
      </c>
      <c r="J36" s="527">
        <f t="shared" si="1"/>
        <v>42569</v>
      </c>
      <c r="K36" s="519" t="s">
        <v>1018</v>
      </c>
      <c r="L36" s="507"/>
      <c r="N36" s="583"/>
      <c r="O36" s="98" t="s">
        <v>1181</v>
      </c>
      <c r="P36" s="322"/>
      <c r="Q36" s="322"/>
      <c r="R36" s="322"/>
      <c r="S36" s="322"/>
    </row>
    <row r="37" spans="3:19" s="140" customFormat="1" ht="24">
      <c r="C37" s="528">
        <v>113608304</v>
      </c>
      <c r="D37" s="516" t="s">
        <v>102</v>
      </c>
      <c r="E37" s="529"/>
      <c r="F37" s="524"/>
      <c r="G37" s="524"/>
      <c r="H37" s="524"/>
      <c r="I37" s="524"/>
      <c r="J37" s="530"/>
      <c r="K37" s="519"/>
      <c r="L37" s="322"/>
      <c r="N37" s="583"/>
      <c r="O37" s="579"/>
      <c r="P37" s="322"/>
      <c r="Q37" s="322"/>
      <c r="R37" s="322"/>
      <c r="S37" s="322"/>
    </row>
    <row r="38" spans="3:19" s="140" customFormat="1" ht="60">
      <c r="C38" s="520"/>
      <c r="D38" s="522" t="s">
        <v>1079</v>
      </c>
      <c r="E38" s="522" t="s">
        <v>1080</v>
      </c>
      <c r="F38" s="523">
        <f>72000000+57000000</f>
        <v>129000000</v>
      </c>
      <c r="G38" s="524" t="s">
        <v>16</v>
      </c>
      <c r="H38" s="525">
        <v>42459</v>
      </c>
      <c r="I38" s="526">
        <f>H38+45</f>
        <v>42504</v>
      </c>
      <c r="J38" s="527">
        <f>I38+210</f>
        <v>42714</v>
      </c>
      <c r="K38" s="519" t="s">
        <v>1018</v>
      </c>
      <c r="L38" s="322"/>
      <c r="N38" s="583">
        <v>1</v>
      </c>
      <c r="O38" s="579" t="s">
        <v>1182</v>
      </c>
      <c r="P38" s="322"/>
      <c r="Q38" s="322"/>
      <c r="R38" s="322"/>
      <c r="S38" s="322"/>
    </row>
    <row r="39" spans="3:19" s="140" customFormat="1" ht="42" customHeight="1">
      <c r="C39" s="520"/>
      <c r="D39" s="522" t="s">
        <v>1081</v>
      </c>
      <c r="E39" s="522" t="s">
        <v>1082</v>
      </c>
      <c r="F39" s="523">
        <f>50000000+79000000</f>
        <v>129000000</v>
      </c>
      <c r="G39" s="524" t="s">
        <v>16</v>
      </c>
      <c r="H39" s="525">
        <v>42459</v>
      </c>
      <c r="I39" s="526">
        <f t="shared" ref="I39:I42" si="2">H39+45</f>
        <v>42504</v>
      </c>
      <c r="J39" s="527">
        <f t="shared" ref="J39:J42" si="3">I39+60</f>
        <v>42564</v>
      </c>
      <c r="K39" s="519" t="s">
        <v>1018</v>
      </c>
      <c r="L39" s="322"/>
      <c r="N39" s="583">
        <v>1</v>
      </c>
      <c r="O39" s="579" t="s">
        <v>1182</v>
      </c>
      <c r="P39" s="322"/>
      <c r="Q39" s="322"/>
      <c r="R39" s="322"/>
      <c r="S39" s="322"/>
    </row>
    <row r="40" spans="3:19" s="140" customFormat="1" ht="48.75" customHeight="1">
      <c r="C40" s="520"/>
      <c r="D40" s="522" t="s">
        <v>1083</v>
      </c>
      <c r="E40" s="522" t="s">
        <v>1084</v>
      </c>
      <c r="F40" s="523">
        <f>30100000+95000000</f>
        <v>125100000</v>
      </c>
      <c r="G40" s="524" t="s">
        <v>16</v>
      </c>
      <c r="H40" s="525">
        <v>42459</v>
      </c>
      <c r="I40" s="526">
        <f t="shared" si="2"/>
        <v>42504</v>
      </c>
      <c r="J40" s="527">
        <f t="shared" si="3"/>
        <v>42564</v>
      </c>
      <c r="K40" s="519" t="s">
        <v>1018</v>
      </c>
      <c r="L40" s="322"/>
      <c r="N40" s="583">
        <v>1</v>
      </c>
      <c r="O40" s="579" t="s">
        <v>1182</v>
      </c>
      <c r="P40" s="322"/>
      <c r="Q40" s="322"/>
      <c r="R40" s="322"/>
      <c r="S40" s="322"/>
    </row>
    <row r="41" spans="3:19" s="140" customFormat="1" ht="46.5" customHeight="1">
      <c r="C41" s="520"/>
      <c r="D41" s="522" t="s">
        <v>1085</v>
      </c>
      <c r="E41" s="522" t="s">
        <v>1086</v>
      </c>
      <c r="F41" s="523">
        <f>47000000+80000000</f>
        <v>127000000</v>
      </c>
      <c r="G41" s="524" t="s">
        <v>16</v>
      </c>
      <c r="H41" s="525">
        <v>42459</v>
      </c>
      <c r="I41" s="526">
        <f t="shared" si="2"/>
        <v>42504</v>
      </c>
      <c r="J41" s="527">
        <f t="shared" si="3"/>
        <v>42564</v>
      </c>
      <c r="K41" s="519" t="s">
        <v>1018</v>
      </c>
      <c r="L41" s="322"/>
      <c r="N41" s="583">
        <v>1</v>
      </c>
      <c r="O41" s="579" t="s">
        <v>1182</v>
      </c>
      <c r="P41" s="322"/>
      <c r="Q41" s="322"/>
      <c r="R41" s="322"/>
      <c r="S41" s="322"/>
    </row>
    <row r="42" spans="3:19" s="140" customFormat="1" ht="60">
      <c r="C42" s="531"/>
      <c r="D42" s="522" t="s">
        <v>1087</v>
      </c>
      <c r="E42" s="522" t="s">
        <v>1088</v>
      </c>
      <c r="F42" s="523">
        <f>40000000+70000000</f>
        <v>110000000</v>
      </c>
      <c r="G42" s="524" t="s">
        <v>16</v>
      </c>
      <c r="H42" s="525">
        <v>42459</v>
      </c>
      <c r="I42" s="526">
        <f t="shared" si="2"/>
        <v>42504</v>
      </c>
      <c r="J42" s="527">
        <f t="shared" si="3"/>
        <v>42564</v>
      </c>
      <c r="K42" s="519" t="s">
        <v>1018</v>
      </c>
      <c r="L42" s="322"/>
      <c r="N42" s="583">
        <v>1</v>
      </c>
      <c r="O42" s="579" t="s">
        <v>1182</v>
      </c>
      <c r="P42" s="322"/>
      <c r="Q42" s="322"/>
      <c r="R42" s="322"/>
      <c r="S42" s="322"/>
    </row>
    <row r="43" spans="3:19" s="140" customFormat="1">
      <c r="C43" s="531"/>
      <c r="D43" s="529"/>
      <c r="E43" s="529"/>
      <c r="F43" s="532"/>
      <c r="G43" s="524"/>
      <c r="H43" s="512"/>
      <c r="I43" s="526"/>
      <c r="J43" s="527"/>
      <c r="K43" s="519"/>
      <c r="L43" s="322"/>
      <c r="N43" s="583"/>
      <c r="O43" s="579"/>
      <c r="P43" s="322"/>
      <c r="Q43" s="322"/>
      <c r="R43" s="322"/>
      <c r="S43" s="322"/>
    </row>
    <row r="44" spans="3:19" s="140" customFormat="1" ht="24">
      <c r="C44" s="528">
        <v>113608003000006</v>
      </c>
      <c r="D44" s="516" t="s">
        <v>113</v>
      </c>
      <c r="E44" s="529"/>
      <c r="F44" s="532"/>
      <c r="G44" s="524"/>
      <c r="H44" s="524"/>
      <c r="I44" s="524"/>
      <c r="J44" s="530"/>
      <c r="K44" s="519"/>
      <c r="L44" s="322"/>
      <c r="N44" s="583"/>
      <c r="O44" s="579"/>
      <c r="P44" s="322"/>
      <c r="Q44" s="322"/>
      <c r="R44" s="322"/>
      <c r="S44" s="322"/>
    </row>
    <row r="45" spans="3:19" s="140" customFormat="1" ht="84">
      <c r="C45" s="531"/>
      <c r="D45" s="521" t="s">
        <v>1089</v>
      </c>
      <c r="E45" s="529" t="s">
        <v>1090</v>
      </c>
      <c r="F45" s="532">
        <v>90000000</v>
      </c>
      <c r="G45" s="524" t="s">
        <v>16</v>
      </c>
      <c r="H45" s="512">
        <v>42466</v>
      </c>
      <c r="I45" s="526">
        <f>H45+45</f>
        <v>42511</v>
      </c>
      <c r="J45" s="527">
        <f t="shared" ref="J45" si="4">I45+60</f>
        <v>42571</v>
      </c>
      <c r="K45" s="519" t="s">
        <v>1018</v>
      </c>
      <c r="L45" s="322"/>
      <c r="N45" s="583"/>
      <c r="O45" s="98" t="s">
        <v>1181</v>
      </c>
      <c r="P45" s="322"/>
      <c r="Q45" s="322"/>
      <c r="R45" s="322"/>
      <c r="S45" s="322"/>
    </row>
    <row r="46" spans="3:19" s="140" customFormat="1" ht="60">
      <c r="C46" s="533">
        <v>123608001</v>
      </c>
      <c r="D46" s="534" t="s">
        <v>1091</v>
      </c>
      <c r="E46" s="524"/>
      <c r="F46" s="535"/>
      <c r="G46" s="524"/>
      <c r="H46" s="524"/>
      <c r="I46" s="524"/>
      <c r="J46" s="530"/>
      <c r="K46" s="519"/>
      <c r="L46" s="322"/>
      <c r="N46" s="583"/>
      <c r="O46" s="579"/>
      <c r="P46" s="322"/>
      <c r="Q46" s="322"/>
      <c r="R46" s="322"/>
      <c r="S46" s="322"/>
    </row>
    <row r="47" spans="3:19" s="140" customFormat="1" ht="36">
      <c r="C47" s="536">
        <v>123608001000001</v>
      </c>
      <c r="D47" s="534" t="s">
        <v>139</v>
      </c>
      <c r="E47" s="524"/>
      <c r="F47" s="535"/>
      <c r="G47" s="524"/>
      <c r="H47" s="524"/>
      <c r="I47" s="524"/>
      <c r="J47" s="530"/>
      <c r="K47" s="519"/>
      <c r="L47" s="322"/>
      <c r="N47" s="583"/>
      <c r="O47" s="579"/>
      <c r="P47" s="322"/>
      <c r="Q47" s="322"/>
      <c r="R47" s="322"/>
      <c r="S47" s="322"/>
    </row>
    <row r="48" spans="3:19" s="140" customFormat="1" ht="60">
      <c r="C48" s="508"/>
      <c r="D48" s="521" t="s">
        <v>1092</v>
      </c>
      <c r="E48" s="522" t="s">
        <v>1084</v>
      </c>
      <c r="F48" s="523">
        <v>137891000</v>
      </c>
      <c r="G48" s="524" t="s">
        <v>16</v>
      </c>
      <c r="H48" s="512">
        <v>42468</v>
      </c>
      <c r="I48" s="526">
        <f>H48+45</f>
        <v>42513</v>
      </c>
      <c r="J48" s="527">
        <f>I48+60</f>
        <v>42573</v>
      </c>
      <c r="K48" s="519" t="s">
        <v>1018</v>
      </c>
      <c r="L48" s="322"/>
      <c r="N48" s="583"/>
      <c r="O48" s="98" t="s">
        <v>1181</v>
      </c>
      <c r="P48" s="322"/>
      <c r="Q48" s="322"/>
      <c r="R48" s="322"/>
      <c r="S48" s="322"/>
    </row>
    <row r="49" spans="3:19" s="140" customFormat="1" ht="60">
      <c r="C49" s="508"/>
      <c r="D49" s="521" t="s">
        <v>1093</v>
      </c>
      <c r="E49" s="522" t="s">
        <v>1094</v>
      </c>
      <c r="F49" s="523">
        <v>55000000</v>
      </c>
      <c r="G49" s="524" t="s">
        <v>16</v>
      </c>
      <c r="H49" s="512">
        <v>42468</v>
      </c>
      <c r="I49" s="526">
        <f t="shared" ref="I49:I51" si="5">H49+45</f>
        <v>42513</v>
      </c>
      <c r="J49" s="527">
        <f t="shared" ref="J49:J51" si="6">I49+60</f>
        <v>42573</v>
      </c>
      <c r="K49" s="519" t="s">
        <v>1018</v>
      </c>
      <c r="L49" s="322"/>
      <c r="N49" s="583"/>
      <c r="O49" s="98" t="s">
        <v>1181</v>
      </c>
      <c r="P49" s="322"/>
      <c r="Q49" s="322"/>
      <c r="R49" s="322"/>
      <c r="S49" s="322"/>
    </row>
    <row r="50" spans="3:19" s="140" customFormat="1" ht="60">
      <c r="C50" s="508"/>
      <c r="D50" s="521" t="s">
        <v>1095</v>
      </c>
      <c r="E50" s="522" t="s">
        <v>1096</v>
      </c>
      <c r="F50" s="523">
        <v>20000000</v>
      </c>
      <c r="G50" s="524" t="s">
        <v>16</v>
      </c>
      <c r="H50" s="512">
        <v>42468</v>
      </c>
      <c r="I50" s="526">
        <f t="shared" si="5"/>
        <v>42513</v>
      </c>
      <c r="J50" s="527">
        <f t="shared" si="6"/>
        <v>42573</v>
      </c>
      <c r="K50" s="519" t="s">
        <v>1018</v>
      </c>
      <c r="L50" s="322"/>
      <c r="N50" s="583"/>
      <c r="O50" s="98" t="s">
        <v>1181</v>
      </c>
      <c r="P50" s="322"/>
      <c r="Q50" s="322"/>
      <c r="R50" s="322"/>
      <c r="S50" s="322"/>
    </row>
    <row r="51" spans="3:19" s="140" customFormat="1" ht="48">
      <c r="C51" s="508"/>
      <c r="D51" s="521" t="s">
        <v>1097</v>
      </c>
      <c r="E51" s="522" t="s">
        <v>1098</v>
      </c>
      <c r="F51" s="523">
        <v>27109000</v>
      </c>
      <c r="G51" s="524" t="s">
        <v>16</v>
      </c>
      <c r="H51" s="512">
        <v>42468</v>
      </c>
      <c r="I51" s="526">
        <f t="shared" si="5"/>
        <v>42513</v>
      </c>
      <c r="J51" s="527">
        <f t="shared" si="6"/>
        <v>42573</v>
      </c>
      <c r="K51" s="519" t="s">
        <v>1018</v>
      </c>
      <c r="L51" s="322"/>
      <c r="N51" s="583"/>
      <c r="O51" s="98" t="s">
        <v>1181</v>
      </c>
      <c r="P51" s="322"/>
      <c r="Q51" s="322"/>
      <c r="R51" s="322"/>
      <c r="S51" s="322"/>
    </row>
    <row r="52" spans="3:19" ht="66" customHeight="1">
      <c r="C52" s="1150" t="s">
        <v>1099</v>
      </c>
      <c r="D52" s="1151"/>
      <c r="E52" s="1151"/>
      <c r="F52" s="1151"/>
      <c r="G52" s="1151"/>
      <c r="H52" s="1151"/>
      <c r="I52" s="1151"/>
      <c r="J52" s="1151"/>
      <c r="K52" s="537"/>
      <c r="L52" s="500"/>
      <c r="N52" s="584">
        <v>1</v>
      </c>
      <c r="P52" s="18"/>
      <c r="Q52" s="18"/>
      <c r="R52" s="18"/>
      <c r="S52" s="18"/>
    </row>
    <row r="53" spans="3:19" ht="12" customHeight="1" thickBot="1">
      <c r="C53" s="488"/>
      <c r="D53" s="2"/>
      <c r="E53" s="2"/>
      <c r="F53" s="2"/>
      <c r="G53" s="2"/>
      <c r="H53" s="2"/>
      <c r="I53" s="2"/>
      <c r="J53" s="2"/>
      <c r="L53" s="501"/>
      <c r="P53" s="18"/>
      <c r="Q53" s="18"/>
      <c r="R53" s="18"/>
      <c r="S53" s="18"/>
    </row>
    <row r="54" spans="3:19" ht="15.75" customHeight="1">
      <c r="C54" s="974" t="s">
        <v>1</v>
      </c>
      <c r="D54" s="974" t="s">
        <v>2</v>
      </c>
      <c r="E54" s="974" t="s">
        <v>3</v>
      </c>
      <c r="F54" s="974" t="s">
        <v>319</v>
      </c>
      <c r="G54" s="1148" t="s">
        <v>6</v>
      </c>
      <c r="H54" s="974" t="s">
        <v>9</v>
      </c>
      <c r="I54" s="979" t="s">
        <v>7</v>
      </c>
      <c r="J54" s="981"/>
      <c r="K54" s="979" t="s">
        <v>424</v>
      </c>
      <c r="L54" s="980"/>
      <c r="M54" s="980"/>
      <c r="N54" s="980"/>
      <c r="P54" s="18"/>
      <c r="Q54" s="18"/>
      <c r="R54" s="18"/>
      <c r="S54" s="18"/>
    </row>
    <row r="55" spans="3:19" ht="15.75" thickBot="1">
      <c r="C55" s="975"/>
      <c r="D55" s="975"/>
      <c r="E55" s="975"/>
      <c r="F55" s="975"/>
      <c r="G55" s="1149"/>
      <c r="H55" s="975"/>
      <c r="I55" s="982"/>
      <c r="J55" s="984"/>
      <c r="K55" s="982"/>
      <c r="L55" s="983"/>
      <c r="M55" s="983"/>
      <c r="N55" s="983"/>
      <c r="P55" s="18"/>
      <c r="Q55" s="18"/>
      <c r="R55" s="18"/>
      <c r="S55" s="18"/>
    </row>
    <row r="56" spans="3:19" ht="34.5" customHeight="1" thickBot="1">
      <c r="C56" s="976"/>
      <c r="D56" s="976"/>
      <c r="E56" s="976"/>
      <c r="F56" s="976"/>
      <c r="G56" s="456" t="s">
        <v>8</v>
      </c>
      <c r="H56" s="976"/>
      <c r="I56" s="82" t="s">
        <v>10</v>
      </c>
      <c r="J56" s="82" t="s">
        <v>11</v>
      </c>
      <c r="K56" s="458" t="s">
        <v>421</v>
      </c>
      <c r="L56" s="458" t="s">
        <v>426</v>
      </c>
      <c r="M56" s="3" t="s">
        <v>422</v>
      </c>
      <c r="N56" s="302" t="s">
        <v>423</v>
      </c>
      <c r="P56" s="18"/>
      <c r="Q56" s="18"/>
      <c r="R56" s="18"/>
      <c r="S56" s="18"/>
    </row>
    <row r="57" spans="3:19" ht="30">
      <c r="C57" s="538" t="s">
        <v>372</v>
      </c>
      <c r="D57" s="539" t="s">
        <v>1100</v>
      </c>
      <c r="E57" s="540" t="s">
        <v>1101</v>
      </c>
      <c r="F57" s="541">
        <v>40000000</v>
      </c>
      <c r="G57" s="540" t="s">
        <v>28</v>
      </c>
      <c r="H57" s="540" t="s">
        <v>501</v>
      </c>
      <c r="I57" s="540" t="s">
        <v>502</v>
      </c>
      <c r="J57" s="542" t="s">
        <v>1102</v>
      </c>
      <c r="K57" s="475"/>
      <c r="M57" s="475" t="s">
        <v>1103</v>
      </c>
      <c r="O57" s="98" t="s">
        <v>1181</v>
      </c>
      <c r="P57" s="18"/>
      <c r="Q57" s="18"/>
      <c r="R57" s="18"/>
      <c r="S57" s="18"/>
    </row>
    <row r="58" spans="3:19" ht="25.5">
      <c r="C58" s="538" t="s">
        <v>372</v>
      </c>
      <c r="D58" s="474" t="s">
        <v>1104</v>
      </c>
      <c r="E58" s="540" t="s">
        <v>1101</v>
      </c>
      <c r="F58" s="543">
        <v>5000000</v>
      </c>
      <c r="G58" s="475" t="s">
        <v>28</v>
      </c>
      <c r="H58" s="475" t="s">
        <v>498</v>
      </c>
      <c r="I58" s="475" t="s">
        <v>501</v>
      </c>
      <c r="J58" s="544" t="s">
        <v>500</v>
      </c>
      <c r="K58" s="475"/>
      <c r="M58" s="475" t="s">
        <v>1103</v>
      </c>
      <c r="N58" s="582">
        <v>1</v>
      </c>
      <c r="P58" s="18"/>
      <c r="Q58" s="18"/>
      <c r="R58" s="18"/>
      <c r="S58" s="18"/>
    </row>
    <row r="59" spans="3:19" ht="38.25">
      <c r="C59" s="538" t="s">
        <v>372</v>
      </c>
      <c r="D59" s="545" t="s">
        <v>1105</v>
      </c>
      <c r="E59" s="540" t="s">
        <v>1101</v>
      </c>
      <c r="F59" s="546">
        <v>65000000</v>
      </c>
      <c r="G59" s="547" t="s">
        <v>28</v>
      </c>
      <c r="H59" s="547" t="s">
        <v>498</v>
      </c>
      <c r="I59" s="547" t="s">
        <v>501</v>
      </c>
      <c r="J59" s="548" t="s">
        <v>500</v>
      </c>
      <c r="K59" s="475"/>
      <c r="M59" s="475" t="s">
        <v>1106</v>
      </c>
      <c r="N59" s="582">
        <v>1</v>
      </c>
      <c r="P59" s="18"/>
      <c r="Q59" s="18"/>
      <c r="R59" s="18"/>
      <c r="S59" s="18"/>
    </row>
    <row r="60" spans="3:19" ht="30">
      <c r="C60" s="538" t="s">
        <v>372</v>
      </c>
      <c r="D60" s="545" t="s">
        <v>1107</v>
      </c>
      <c r="E60" s="540" t="s">
        <v>1101</v>
      </c>
      <c r="F60" s="546">
        <v>40000000</v>
      </c>
      <c r="G60" s="547" t="s">
        <v>28</v>
      </c>
      <c r="H60" s="547" t="s">
        <v>501</v>
      </c>
      <c r="I60" s="547" t="s">
        <v>502</v>
      </c>
      <c r="J60" s="548" t="s">
        <v>500</v>
      </c>
      <c r="K60" s="475"/>
      <c r="M60" s="475" t="s">
        <v>1108</v>
      </c>
      <c r="O60" s="98" t="s">
        <v>1181</v>
      </c>
      <c r="P60" s="18"/>
      <c r="Q60" s="18"/>
      <c r="R60" s="18"/>
      <c r="S60" s="18"/>
    </row>
    <row r="61" spans="3:19" ht="38.25">
      <c r="C61" s="538" t="s">
        <v>372</v>
      </c>
      <c r="D61" s="545" t="s">
        <v>1109</v>
      </c>
      <c r="E61" s="540" t="s">
        <v>1101</v>
      </c>
      <c r="F61" s="546">
        <v>25000000</v>
      </c>
      <c r="G61" s="547" t="s">
        <v>28</v>
      </c>
      <c r="H61" s="547" t="s">
        <v>498</v>
      </c>
      <c r="I61" s="547" t="s">
        <v>501</v>
      </c>
      <c r="J61" s="548" t="s">
        <v>1110</v>
      </c>
      <c r="K61" s="475"/>
      <c r="M61" s="475" t="s">
        <v>1108</v>
      </c>
      <c r="N61" s="582">
        <v>0</v>
      </c>
      <c r="P61" s="18"/>
      <c r="Q61" s="18"/>
      <c r="R61" s="18"/>
      <c r="S61" s="18"/>
    </row>
    <row r="62" spans="3:19" ht="30">
      <c r="C62" s="538" t="s">
        <v>372</v>
      </c>
      <c r="D62" s="545" t="s">
        <v>1111</v>
      </c>
      <c r="E62" s="540" t="s">
        <v>1101</v>
      </c>
      <c r="F62" s="546">
        <v>2000000</v>
      </c>
      <c r="G62" s="547" t="s">
        <v>28</v>
      </c>
      <c r="H62" s="547" t="s">
        <v>502</v>
      </c>
      <c r="I62" s="547" t="s">
        <v>1102</v>
      </c>
      <c r="J62" s="548" t="s">
        <v>1112</v>
      </c>
      <c r="K62" s="18"/>
      <c r="M62" s="19" t="s">
        <v>1113</v>
      </c>
      <c r="O62" s="98" t="s">
        <v>1181</v>
      </c>
      <c r="P62" s="18"/>
      <c r="Q62" s="18"/>
      <c r="R62" s="18"/>
      <c r="S62" s="18"/>
    </row>
    <row r="63" spans="3:19" ht="34.5" customHeight="1" thickBot="1">
      <c r="C63" s="538" t="s">
        <v>372</v>
      </c>
      <c r="D63" s="549" t="s">
        <v>1114</v>
      </c>
      <c r="E63" s="475" t="s">
        <v>1101</v>
      </c>
      <c r="F63" s="550">
        <v>3000000</v>
      </c>
      <c r="G63" s="551" t="s">
        <v>28</v>
      </c>
      <c r="H63" s="551" t="s">
        <v>502</v>
      </c>
      <c r="I63" s="551" t="s">
        <v>1102</v>
      </c>
      <c r="J63" s="552" t="s">
        <v>1112</v>
      </c>
      <c r="K63" s="18"/>
      <c r="M63" s="19" t="s">
        <v>1113</v>
      </c>
      <c r="O63" s="98" t="s">
        <v>1181</v>
      </c>
      <c r="P63" s="18"/>
      <c r="Q63" s="18"/>
      <c r="R63" s="18"/>
      <c r="S63" s="18"/>
    </row>
    <row r="64" spans="3:19" ht="96" customHeight="1">
      <c r="C64" s="1143" t="s">
        <v>1115</v>
      </c>
      <c r="D64" s="1144"/>
      <c r="E64" s="1144"/>
      <c r="F64" s="1144"/>
      <c r="G64" s="1144"/>
      <c r="H64" s="1144"/>
      <c r="I64" s="1144"/>
      <c r="J64" s="1144"/>
      <c r="K64" s="500"/>
      <c r="L64" s="500"/>
      <c r="N64" s="584">
        <v>0.67</v>
      </c>
      <c r="P64" s="18"/>
      <c r="Q64" s="18"/>
      <c r="R64" s="18"/>
      <c r="S64" s="18"/>
    </row>
    <row r="65" spans="3:19" ht="3.75" customHeight="1">
      <c r="C65" s="455"/>
      <c r="D65" s="455"/>
      <c r="E65" s="455"/>
      <c r="F65" s="455"/>
      <c r="G65" s="455"/>
      <c r="H65" s="455"/>
      <c r="I65" s="455"/>
      <c r="J65" s="455"/>
      <c r="K65" s="500"/>
      <c r="L65" s="500"/>
      <c r="P65" s="18"/>
      <c r="Q65" s="18"/>
      <c r="R65" s="18"/>
      <c r="S65" s="18"/>
    </row>
    <row r="66" spans="3:19" ht="20.25" hidden="1">
      <c r="C66" s="455"/>
      <c r="D66" s="455"/>
      <c r="E66" s="455"/>
      <c r="F66" s="455"/>
      <c r="G66" s="455"/>
      <c r="H66" s="455"/>
      <c r="I66" s="455"/>
      <c r="J66" s="455"/>
      <c r="P66" s="18"/>
      <c r="Q66" s="18"/>
      <c r="R66" s="18"/>
      <c r="S66" s="18"/>
    </row>
    <row r="67" spans="3:19" ht="15" customHeight="1" thickBot="1">
      <c r="C67" s="488"/>
      <c r="D67" s="2"/>
      <c r="E67" s="2"/>
      <c r="F67" s="2"/>
      <c r="G67" s="2"/>
      <c r="H67" s="2"/>
      <c r="I67" s="2"/>
      <c r="J67" s="2"/>
      <c r="L67" s="501"/>
      <c r="P67" s="18"/>
      <c r="Q67" s="18"/>
      <c r="R67" s="18"/>
      <c r="S67" s="18"/>
    </row>
    <row r="68" spans="3:19" ht="15.75" customHeight="1">
      <c r="C68" s="974" t="s">
        <v>1</v>
      </c>
      <c r="D68" s="974" t="s">
        <v>2</v>
      </c>
      <c r="E68" s="974" t="s">
        <v>3</v>
      </c>
      <c r="F68" s="974" t="s">
        <v>319</v>
      </c>
      <c r="G68" s="1148" t="s">
        <v>6</v>
      </c>
      <c r="H68" s="974" t="s">
        <v>9</v>
      </c>
      <c r="I68" s="979" t="s">
        <v>7</v>
      </c>
      <c r="J68" s="981"/>
      <c r="K68" s="979" t="s">
        <v>424</v>
      </c>
      <c r="L68" s="980"/>
      <c r="M68" s="980"/>
      <c r="N68" s="980"/>
      <c r="P68" s="18"/>
      <c r="Q68" s="18"/>
      <c r="R68" s="18"/>
      <c r="S68" s="18"/>
    </row>
    <row r="69" spans="3:19" ht="15.75" thickBot="1">
      <c r="C69" s="975"/>
      <c r="D69" s="975"/>
      <c r="E69" s="975"/>
      <c r="F69" s="975"/>
      <c r="G69" s="1149"/>
      <c r="H69" s="975"/>
      <c r="I69" s="982"/>
      <c r="J69" s="984"/>
      <c r="K69" s="982"/>
      <c r="L69" s="983"/>
      <c r="M69" s="983"/>
      <c r="N69" s="983"/>
      <c r="P69" s="18"/>
      <c r="Q69" s="18"/>
      <c r="R69" s="18"/>
      <c r="S69" s="18"/>
    </row>
    <row r="70" spans="3:19" ht="39" thickBot="1">
      <c r="C70" s="976"/>
      <c r="D70" s="976"/>
      <c r="E70" s="976"/>
      <c r="F70" s="976"/>
      <c r="G70" s="456" t="s">
        <v>8</v>
      </c>
      <c r="H70" s="976"/>
      <c r="I70" s="82" t="s">
        <v>10</v>
      </c>
      <c r="J70" s="82" t="s">
        <v>11</v>
      </c>
      <c r="K70" s="458" t="s">
        <v>421</v>
      </c>
      <c r="L70" s="458" t="s">
        <v>426</v>
      </c>
      <c r="M70" s="3" t="s">
        <v>422</v>
      </c>
      <c r="N70" s="302" t="s">
        <v>423</v>
      </c>
      <c r="P70" s="18"/>
      <c r="Q70" s="18"/>
      <c r="R70" s="18"/>
      <c r="S70" s="18"/>
    </row>
    <row r="71" spans="3:19" ht="84.75" thickBot="1">
      <c r="C71" s="553" t="s">
        <v>1116</v>
      </c>
      <c r="D71" s="553" t="s">
        <v>1117</v>
      </c>
      <c r="E71" s="32" t="s">
        <v>1101</v>
      </c>
      <c r="F71" s="554">
        <v>53993600</v>
      </c>
      <c r="G71" s="169" t="s">
        <v>28</v>
      </c>
      <c r="H71" s="32" t="s">
        <v>501</v>
      </c>
      <c r="I71" s="32" t="s">
        <v>501</v>
      </c>
      <c r="J71" s="555" t="s">
        <v>256</v>
      </c>
      <c r="K71" s="556" t="s">
        <v>16</v>
      </c>
      <c r="M71" s="474" t="s">
        <v>1118</v>
      </c>
      <c r="N71" s="584">
        <v>1</v>
      </c>
      <c r="O71" s="98" t="s">
        <v>1183</v>
      </c>
      <c r="P71" s="18"/>
      <c r="Q71" s="18"/>
      <c r="R71" s="18"/>
      <c r="S71" s="18"/>
    </row>
    <row r="72" spans="3:19">
      <c r="C72" s="194"/>
      <c r="L72" s="495"/>
      <c r="P72" s="18"/>
      <c r="Q72" s="18"/>
      <c r="R72" s="18"/>
      <c r="S72" s="18"/>
    </row>
    <row r="73" spans="3:19" ht="58.5" customHeight="1">
      <c r="C73" s="1143" t="s">
        <v>1119</v>
      </c>
      <c r="D73" s="1144"/>
      <c r="E73" s="1144"/>
      <c r="F73" s="1144"/>
      <c r="G73" s="1144"/>
      <c r="H73" s="1144"/>
      <c r="I73" s="1144"/>
      <c r="J73" s="1144"/>
      <c r="K73" s="500"/>
      <c r="L73" s="500"/>
      <c r="P73" s="18"/>
      <c r="Q73" s="18"/>
      <c r="R73" s="18"/>
      <c r="S73" s="18"/>
    </row>
    <row r="74" spans="3:19" ht="11.25" customHeight="1">
      <c r="C74" s="455"/>
      <c r="D74" s="455"/>
      <c r="E74" s="455"/>
      <c r="F74" s="455"/>
      <c r="G74" s="455"/>
      <c r="H74" s="455"/>
      <c r="I74" s="455"/>
      <c r="J74" s="455"/>
      <c r="K74" s="500"/>
      <c r="L74" s="500"/>
      <c r="P74" s="18"/>
      <c r="Q74" s="18"/>
      <c r="R74" s="18"/>
      <c r="S74" s="18"/>
    </row>
    <row r="75" spans="3:19" ht="20.25" hidden="1">
      <c r="C75" s="455"/>
      <c r="D75" s="455"/>
      <c r="E75" s="455"/>
      <c r="F75" s="455"/>
      <c r="G75" s="455"/>
      <c r="H75" s="455"/>
      <c r="I75" s="455"/>
      <c r="J75" s="455"/>
      <c r="K75" s="500"/>
      <c r="L75" s="500"/>
      <c r="P75" s="18"/>
      <c r="Q75" s="18"/>
      <c r="R75" s="18"/>
      <c r="S75" s="18"/>
    </row>
    <row r="76" spans="3:19" ht="15.75" thickBot="1">
      <c r="C76" s="488"/>
      <c r="D76" s="2"/>
      <c r="E76" s="2"/>
      <c r="F76" s="2"/>
      <c r="G76" s="2"/>
      <c r="H76" s="2"/>
      <c r="I76" s="2"/>
      <c r="J76" s="2"/>
      <c r="L76" s="501"/>
      <c r="P76" s="18"/>
      <c r="Q76" s="18"/>
      <c r="R76" s="18"/>
      <c r="S76" s="18"/>
    </row>
    <row r="77" spans="3:19" ht="15.75" customHeight="1">
      <c r="C77" s="974" t="s">
        <v>1</v>
      </c>
      <c r="D77" s="974" t="s">
        <v>2</v>
      </c>
      <c r="E77" s="974" t="s">
        <v>3</v>
      </c>
      <c r="F77" s="974" t="s">
        <v>319</v>
      </c>
      <c r="G77" s="1148" t="s">
        <v>6</v>
      </c>
      <c r="H77" s="974" t="s">
        <v>9</v>
      </c>
      <c r="I77" s="979" t="s">
        <v>7</v>
      </c>
      <c r="J77" s="981"/>
      <c r="K77" s="979" t="s">
        <v>424</v>
      </c>
      <c r="L77" s="980"/>
      <c r="M77" s="980"/>
      <c r="N77" s="980"/>
      <c r="P77" s="18"/>
      <c r="Q77" s="18"/>
      <c r="R77" s="18"/>
      <c r="S77" s="18"/>
    </row>
    <row r="78" spans="3:19" ht="15.75" thickBot="1">
      <c r="C78" s="975"/>
      <c r="D78" s="975"/>
      <c r="E78" s="975"/>
      <c r="F78" s="975"/>
      <c r="G78" s="1149"/>
      <c r="H78" s="975"/>
      <c r="I78" s="982"/>
      <c r="J78" s="984"/>
      <c r="K78" s="982"/>
      <c r="L78" s="983"/>
      <c r="M78" s="983"/>
      <c r="N78" s="983"/>
      <c r="P78" s="18"/>
      <c r="Q78" s="18"/>
      <c r="R78" s="18"/>
      <c r="S78" s="18"/>
    </row>
    <row r="79" spans="3:19" ht="38.25">
      <c r="C79" s="1145"/>
      <c r="D79" s="1145"/>
      <c r="E79" s="1145"/>
      <c r="F79" s="1145"/>
      <c r="G79" s="457" t="s">
        <v>8</v>
      </c>
      <c r="H79" s="1145"/>
      <c r="I79" s="3" t="s">
        <v>10</v>
      </c>
      <c r="J79" s="3" t="s">
        <v>11</v>
      </c>
      <c r="K79" s="458" t="s">
        <v>421</v>
      </c>
      <c r="L79" s="458" t="s">
        <v>426</v>
      </c>
      <c r="M79" s="3" t="s">
        <v>422</v>
      </c>
      <c r="N79" s="302" t="s">
        <v>423</v>
      </c>
      <c r="P79" s="18"/>
      <c r="Q79" s="18"/>
      <c r="R79" s="18"/>
      <c r="S79" s="18"/>
    </row>
    <row r="80" spans="3:19" ht="39" thickBot="1">
      <c r="C80" s="557" t="s">
        <v>1120</v>
      </c>
      <c r="D80" s="558" t="s">
        <v>1121</v>
      </c>
      <c r="E80" s="18" t="s">
        <v>1101</v>
      </c>
      <c r="F80" s="559">
        <v>2200000</v>
      </c>
      <c r="G80" s="169" t="s">
        <v>28</v>
      </c>
      <c r="H80" s="18" t="s">
        <v>501</v>
      </c>
      <c r="I80" s="18" t="s">
        <v>502</v>
      </c>
      <c r="J80" s="18" t="s">
        <v>502</v>
      </c>
      <c r="K80" s="204" t="s">
        <v>513</v>
      </c>
      <c r="L80" s="474"/>
      <c r="M80" s="474" t="s">
        <v>1122</v>
      </c>
      <c r="O80" s="98" t="s">
        <v>1181</v>
      </c>
      <c r="P80" s="18"/>
      <c r="Q80" s="18"/>
      <c r="R80" s="18"/>
      <c r="S80" s="18"/>
    </row>
    <row r="81" spans="1:19" ht="43.5" customHeight="1" thickBot="1">
      <c r="C81" s="553" t="s">
        <v>1123</v>
      </c>
      <c r="D81" s="558" t="s">
        <v>1124</v>
      </c>
      <c r="E81" s="18" t="s">
        <v>1101</v>
      </c>
      <c r="F81" s="559">
        <v>3000000</v>
      </c>
      <c r="G81" s="169" t="s">
        <v>28</v>
      </c>
      <c r="H81" s="18" t="s">
        <v>501</v>
      </c>
      <c r="I81" s="18" t="s">
        <v>502</v>
      </c>
      <c r="J81" s="18" t="s">
        <v>499</v>
      </c>
      <c r="K81" s="204" t="s">
        <v>513</v>
      </c>
      <c r="L81" s="474"/>
      <c r="M81" s="474" t="s">
        <v>1122</v>
      </c>
      <c r="O81" s="98" t="s">
        <v>1181</v>
      </c>
      <c r="P81" s="18"/>
      <c r="Q81" s="18"/>
      <c r="R81" s="18"/>
      <c r="S81" s="18"/>
    </row>
    <row r="82" spans="1:19" ht="9" customHeight="1">
      <c r="A82" s="560"/>
      <c r="P82" s="18"/>
      <c r="Q82" s="18"/>
      <c r="R82" s="18"/>
      <c r="S82" s="18"/>
    </row>
    <row r="83" spans="1:19" ht="69" customHeight="1">
      <c r="A83" s="560"/>
      <c r="B83" s="1143" t="s">
        <v>1125</v>
      </c>
      <c r="C83" s="1144"/>
      <c r="D83" s="1144"/>
      <c r="E83" s="1144"/>
      <c r="F83" s="1144"/>
      <c r="G83" s="1144"/>
      <c r="H83" s="1144"/>
      <c r="I83" s="1155"/>
      <c r="J83" s="561"/>
      <c r="K83" s="500"/>
      <c r="L83" s="500"/>
      <c r="P83" s="18"/>
      <c r="Q83" s="18"/>
      <c r="R83" s="18"/>
      <c r="S83" s="18"/>
    </row>
    <row r="84" spans="1:19" ht="12.75" customHeight="1" thickBot="1">
      <c r="C84" s="2"/>
      <c r="D84" s="2"/>
      <c r="E84" s="2"/>
      <c r="F84" s="2"/>
      <c r="G84" s="2"/>
      <c r="H84" s="2"/>
      <c r="I84" s="2"/>
      <c r="J84" s="2"/>
      <c r="L84" s="501"/>
      <c r="P84" s="18"/>
      <c r="Q84" s="18"/>
      <c r="R84" s="18"/>
      <c r="S84" s="18"/>
    </row>
    <row r="85" spans="1:19" ht="46.5" customHeight="1">
      <c r="C85" s="974" t="s">
        <v>1</v>
      </c>
      <c r="D85" s="974" t="s">
        <v>2</v>
      </c>
      <c r="E85" s="974" t="s">
        <v>3</v>
      </c>
      <c r="F85" s="974" t="s">
        <v>319</v>
      </c>
      <c r="G85" s="974" t="s">
        <v>6</v>
      </c>
      <c r="H85" s="974" t="s">
        <v>9</v>
      </c>
      <c r="I85" s="979" t="s">
        <v>7</v>
      </c>
      <c r="J85" s="981"/>
      <c r="K85" s="979" t="s">
        <v>424</v>
      </c>
      <c r="L85" s="980"/>
      <c r="M85" s="980"/>
      <c r="N85" s="980"/>
      <c r="P85" s="18"/>
      <c r="Q85" s="18"/>
      <c r="R85" s="18"/>
      <c r="S85" s="18"/>
    </row>
    <row r="86" spans="1:19" ht="15.75" thickBot="1">
      <c r="C86" s="975"/>
      <c r="D86" s="975"/>
      <c r="E86" s="975"/>
      <c r="F86" s="975"/>
      <c r="G86" s="976"/>
      <c r="H86" s="975"/>
      <c r="I86" s="982"/>
      <c r="J86" s="984"/>
      <c r="K86" s="982"/>
      <c r="L86" s="983"/>
      <c r="M86" s="983"/>
      <c r="N86" s="983"/>
      <c r="P86" s="18"/>
      <c r="Q86" s="18"/>
      <c r="R86" s="18"/>
      <c r="S86" s="18"/>
    </row>
    <row r="87" spans="1:19" ht="21" customHeight="1" thickBot="1">
      <c r="C87" s="976"/>
      <c r="D87" s="976"/>
      <c r="E87" s="976"/>
      <c r="F87" s="976"/>
      <c r="G87" s="456" t="s">
        <v>8</v>
      </c>
      <c r="H87" s="976"/>
      <c r="I87" s="3" t="s">
        <v>10</v>
      </c>
      <c r="J87" s="3" t="s">
        <v>11</v>
      </c>
      <c r="K87" s="458" t="s">
        <v>421</v>
      </c>
      <c r="L87" s="458" t="s">
        <v>426</v>
      </c>
      <c r="M87" s="3" t="s">
        <v>422</v>
      </c>
      <c r="N87" s="302" t="s">
        <v>423</v>
      </c>
      <c r="P87" s="18"/>
      <c r="Q87" s="18"/>
      <c r="R87" s="18"/>
      <c r="S87" s="18"/>
    </row>
    <row r="88" spans="1:19" ht="45">
      <c r="C88" s="562" t="s">
        <v>1126</v>
      </c>
      <c r="D88" s="563" t="s">
        <v>1127</v>
      </c>
      <c r="E88" s="564" t="s">
        <v>1128</v>
      </c>
      <c r="F88" s="565">
        <v>50000000</v>
      </c>
      <c r="G88" s="32"/>
      <c r="H88" s="566">
        <v>42064</v>
      </c>
      <c r="I88" s="567">
        <v>42125</v>
      </c>
      <c r="J88" s="568">
        <v>37043</v>
      </c>
      <c r="K88" s="204"/>
      <c r="M88" s="474" t="s">
        <v>1129</v>
      </c>
      <c r="O88" s="98" t="s">
        <v>1180</v>
      </c>
      <c r="P88" s="18"/>
      <c r="Q88" s="18"/>
      <c r="R88" s="18"/>
      <c r="S88" s="18"/>
    </row>
    <row r="89" spans="1:19" ht="45">
      <c r="C89" s="1152" t="s">
        <v>189</v>
      </c>
      <c r="D89" s="563" t="s">
        <v>1130</v>
      </c>
      <c r="E89" s="569" t="s">
        <v>1131</v>
      </c>
      <c r="F89" s="565">
        <v>50000000</v>
      </c>
      <c r="G89" s="18"/>
      <c r="H89" s="568">
        <v>36951</v>
      </c>
      <c r="I89" s="570">
        <v>11263</v>
      </c>
      <c r="J89" s="568">
        <v>42339</v>
      </c>
      <c r="K89" s="204" t="s">
        <v>513</v>
      </c>
      <c r="M89" s="475"/>
      <c r="N89" s="582">
        <v>1</v>
      </c>
      <c r="P89" s="18"/>
      <c r="Q89" s="18"/>
      <c r="R89" s="18"/>
      <c r="S89" s="18"/>
    </row>
    <row r="90" spans="1:19">
      <c r="C90" s="1153"/>
      <c r="D90" s="563" t="s">
        <v>1132</v>
      </c>
      <c r="E90" s="569" t="s">
        <v>1133</v>
      </c>
      <c r="F90" s="565">
        <v>15000000</v>
      </c>
      <c r="G90" s="18"/>
      <c r="H90" s="568">
        <v>36951</v>
      </c>
      <c r="I90" s="570">
        <v>11263</v>
      </c>
      <c r="J90" s="568">
        <v>42339</v>
      </c>
      <c r="K90" s="204" t="s">
        <v>516</v>
      </c>
      <c r="M90" s="475"/>
      <c r="N90" s="582">
        <v>0</v>
      </c>
      <c r="P90" s="18"/>
      <c r="Q90" s="18"/>
      <c r="R90" s="18"/>
      <c r="S90" s="18"/>
    </row>
    <row r="91" spans="1:19" ht="51">
      <c r="C91" s="562" t="s">
        <v>1134</v>
      </c>
      <c r="D91" s="563" t="s">
        <v>1135</v>
      </c>
      <c r="E91" s="571" t="s">
        <v>1136</v>
      </c>
      <c r="F91" s="499">
        <v>40000000</v>
      </c>
      <c r="G91" s="18"/>
      <c r="H91" s="568">
        <v>42036</v>
      </c>
      <c r="I91" s="570">
        <v>42095</v>
      </c>
      <c r="J91" s="568">
        <v>11049</v>
      </c>
      <c r="K91" s="204" t="s">
        <v>516</v>
      </c>
      <c r="M91" s="474" t="s">
        <v>1137</v>
      </c>
      <c r="N91" s="582">
        <v>0</v>
      </c>
      <c r="P91" s="18"/>
      <c r="Q91" s="18"/>
      <c r="R91" s="18"/>
      <c r="S91" s="18"/>
    </row>
    <row r="92" spans="1:19" ht="45">
      <c r="C92" s="562" t="s">
        <v>1138</v>
      </c>
      <c r="D92" s="563" t="s">
        <v>1139</v>
      </c>
      <c r="E92" s="571" t="s">
        <v>1140</v>
      </c>
      <c r="F92" s="499">
        <v>20000000</v>
      </c>
      <c r="G92" s="18"/>
      <c r="H92" s="568">
        <v>42095</v>
      </c>
      <c r="I92" s="570">
        <v>42156</v>
      </c>
      <c r="J92" s="568">
        <v>42186</v>
      </c>
      <c r="K92" s="204" t="s">
        <v>513</v>
      </c>
      <c r="M92" s="475"/>
      <c r="O92" s="98" t="s">
        <v>1181</v>
      </c>
      <c r="P92" s="18"/>
      <c r="Q92" s="18"/>
      <c r="R92" s="18"/>
      <c r="S92" s="18"/>
    </row>
    <row r="93" spans="1:19" ht="45">
      <c r="C93" s="572" t="s">
        <v>1141</v>
      </c>
      <c r="D93" s="563" t="s">
        <v>1142</v>
      </c>
      <c r="E93" s="571" t="s">
        <v>1143</v>
      </c>
      <c r="F93" s="499">
        <v>50000000</v>
      </c>
      <c r="G93" s="18"/>
      <c r="H93" s="568">
        <v>37012</v>
      </c>
      <c r="I93" s="568">
        <v>42156</v>
      </c>
      <c r="J93" s="568">
        <v>37073</v>
      </c>
      <c r="K93" s="204" t="s">
        <v>513</v>
      </c>
      <c r="M93" s="475"/>
      <c r="O93" s="98" t="s">
        <v>1181</v>
      </c>
      <c r="P93" s="18"/>
      <c r="Q93" s="18"/>
      <c r="R93" s="18"/>
      <c r="S93" s="18"/>
    </row>
    <row r="94" spans="1:19" ht="60">
      <c r="C94" s="562" t="s">
        <v>198</v>
      </c>
      <c r="D94" s="563" t="s">
        <v>1144</v>
      </c>
      <c r="E94" s="571" t="s">
        <v>1140</v>
      </c>
      <c r="F94" s="499">
        <v>120000000</v>
      </c>
      <c r="G94" s="18"/>
      <c r="H94" s="568">
        <v>42036</v>
      </c>
      <c r="I94" s="568">
        <v>42064</v>
      </c>
      <c r="J94" s="568">
        <v>11171</v>
      </c>
      <c r="K94" s="204" t="s">
        <v>513</v>
      </c>
      <c r="M94" s="475"/>
      <c r="N94" s="582">
        <v>1</v>
      </c>
      <c r="O94" s="579" t="s">
        <v>1182</v>
      </c>
      <c r="P94" s="18"/>
      <c r="Q94" s="18"/>
      <c r="R94" s="18"/>
      <c r="S94" s="18"/>
    </row>
    <row r="95" spans="1:19" ht="51">
      <c r="C95" s="562" t="s">
        <v>1145</v>
      </c>
      <c r="D95" s="563" t="s">
        <v>1146</v>
      </c>
      <c r="E95" s="571" t="s">
        <v>1147</v>
      </c>
      <c r="F95" s="499">
        <v>70000000</v>
      </c>
      <c r="G95" s="18"/>
      <c r="H95" s="568">
        <v>11018</v>
      </c>
      <c r="I95" s="568">
        <v>42125</v>
      </c>
      <c r="J95" s="568">
        <v>11079</v>
      </c>
      <c r="K95" s="204"/>
      <c r="M95" s="474" t="s">
        <v>1129</v>
      </c>
      <c r="O95" s="98" t="s">
        <v>1180</v>
      </c>
      <c r="P95" s="18"/>
      <c r="Q95" s="18"/>
      <c r="R95" s="18"/>
      <c r="S95" s="18"/>
    </row>
    <row r="96" spans="1:19" ht="45">
      <c r="C96" s="562"/>
      <c r="D96" s="563" t="s">
        <v>1148</v>
      </c>
      <c r="E96" s="571" t="s">
        <v>1147</v>
      </c>
      <c r="F96" s="499">
        <v>30000000</v>
      </c>
      <c r="G96" s="18"/>
      <c r="H96" s="568">
        <v>36982</v>
      </c>
      <c r="I96" s="568">
        <v>42125</v>
      </c>
      <c r="J96" s="568">
        <v>42156</v>
      </c>
      <c r="K96" s="204"/>
      <c r="M96" s="474" t="s">
        <v>1129</v>
      </c>
      <c r="O96" s="98" t="s">
        <v>1180</v>
      </c>
      <c r="P96" s="18"/>
      <c r="Q96" s="18"/>
      <c r="R96" s="18"/>
      <c r="S96" s="18"/>
    </row>
    <row r="97" spans="3:19" ht="25.5">
      <c r="C97" s="562" t="s">
        <v>205</v>
      </c>
      <c r="D97" s="563" t="s">
        <v>1149</v>
      </c>
      <c r="E97" s="571" t="s">
        <v>1150</v>
      </c>
      <c r="F97" s="499">
        <v>50000000</v>
      </c>
      <c r="G97" s="18"/>
      <c r="H97" s="568">
        <v>42036</v>
      </c>
      <c r="I97" s="568">
        <v>42064</v>
      </c>
      <c r="J97" s="568">
        <v>37012</v>
      </c>
      <c r="K97" s="204" t="s">
        <v>516</v>
      </c>
      <c r="M97" s="475" t="s">
        <v>1151</v>
      </c>
      <c r="N97" s="582">
        <v>0</v>
      </c>
      <c r="P97" s="18"/>
      <c r="Q97" s="18"/>
      <c r="R97" s="18"/>
      <c r="S97" s="18"/>
    </row>
    <row r="98" spans="3:19" ht="60">
      <c r="C98" s="1152" t="s">
        <v>207</v>
      </c>
      <c r="D98" s="563" t="s">
        <v>1152</v>
      </c>
      <c r="E98" s="571" t="s">
        <v>1153</v>
      </c>
      <c r="F98" s="499">
        <v>80000000</v>
      </c>
      <c r="G98" s="18"/>
      <c r="H98" s="568">
        <v>42064</v>
      </c>
      <c r="I98" s="568">
        <v>37012</v>
      </c>
      <c r="J98" s="568">
        <v>11110</v>
      </c>
      <c r="K98" s="204" t="s">
        <v>516</v>
      </c>
      <c r="M98" s="475" t="s">
        <v>1151</v>
      </c>
      <c r="N98" s="582">
        <v>0</v>
      </c>
      <c r="P98" s="18"/>
      <c r="Q98" s="18"/>
      <c r="R98" s="18"/>
      <c r="S98" s="18"/>
    </row>
    <row r="99" spans="3:19" ht="30">
      <c r="C99" s="1154"/>
      <c r="D99" s="563" t="s">
        <v>1154</v>
      </c>
      <c r="E99" s="571" t="s">
        <v>1155</v>
      </c>
      <c r="F99" s="499">
        <v>30000000</v>
      </c>
      <c r="G99" s="18"/>
      <c r="H99" s="568">
        <v>36982</v>
      </c>
      <c r="I99" s="568">
        <v>11079</v>
      </c>
      <c r="J99" s="568">
        <v>11110</v>
      </c>
      <c r="K99" s="204" t="s">
        <v>513</v>
      </c>
      <c r="M99" s="475"/>
      <c r="O99" s="98" t="s">
        <v>1181</v>
      </c>
      <c r="P99" s="18"/>
      <c r="Q99" s="18"/>
      <c r="R99" s="18"/>
      <c r="S99" s="18"/>
    </row>
    <row r="100" spans="3:19" ht="30">
      <c r="C100" s="1153"/>
      <c r="D100" s="563" t="s">
        <v>1156</v>
      </c>
      <c r="E100" s="571" t="s">
        <v>1157</v>
      </c>
      <c r="F100" s="499">
        <v>40000000</v>
      </c>
      <c r="G100" s="18"/>
      <c r="H100" s="568">
        <v>42125</v>
      </c>
      <c r="I100" s="568">
        <v>11110</v>
      </c>
      <c r="J100" s="568">
        <v>11140</v>
      </c>
      <c r="K100" s="204" t="s">
        <v>516</v>
      </c>
      <c r="M100" s="475" t="s">
        <v>1151</v>
      </c>
      <c r="O100" s="98" t="s">
        <v>1181</v>
      </c>
      <c r="P100" s="18"/>
      <c r="Q100" s="18"/>
      <c r="R100" s="18"/>
      <c r="S100" s="18"/>
    </row>
    <row r="101" spans="3:19" ht="51">
      <c r="C101" s="562" t="s">
        <v>208</v>
      </c>
      <c r="D101" s="563" t="s">
        <v>1158</v>
      </c>
      <c r="E101" s="571" t="s">
        <v>1159</v>
      </c>
      <c r="F101" s="499">
        <v>50000000</v>
      </c>
      <c r="G101" s="18"/>
      <c r="H101" s="568">
        <v>42125</v>
      </c>
      <c r="I101" s="568">
        <v>42156</v>
      </c>
      <c r="J101" s="568">
        <v>11171</v>
      </c>
      <c r="K101" s="204" t="s">
        <v>513</v>
      </c>
      <c r="M101" s="475"/>
      <c r="O101" s="98" t="s">
        <v>1181</v>
      </c>
      <c r="P101" s="18"/>
      <c r="Q101" s="18"/>
      <c r="R101" s="18"/>
      <c r="S101" s="18"/>
    </row>
    <row r="102" spans="3:19" ht="30">
      <c r="C102" s="1152" t="s">
        <v>209</v>
      </c>
      <c r="D102" s="573" t="s">
        <v>1160</v>
      </c>
      <c r="E102" s="574" t="s">
        <v>1161</v>
      </c>
      <c r="F102" s="499">
        <v>70000000</v>
      </c>
      <c r="G102" s="18"/>
      <c r="H102" s="568">
        <v>11049</v>
      </c>
      <c r="I102" s="568">
        <v>11079</v>
      </c>
      <c r="J102" s="568">
        <v>11110</v>
      </c>
      <c r="K102" s="204" t="s">
        <v>513</v>
      </c>
      <c r="M102" s="475"/>
      <c r="O102" s="98" t="s">
        <v>1181</v>
      </c>
      <c r="P102" s="18"/>
      <c r="Q102" s="18"/>
      <c r="R102" s="18"/>
      <c r="S102" s="18"/>
    </row>
    <row r="103" spans="3:19" ht="30">
      <c r="C103" s="1154"/>
      <c r="D103" s="563" t="s">
        <v>1162</v>
      </c>
      <c r="E103" s="571" t="s">
        <v>1037</v>
      </c>
      <c r="F103" s="499">
        <v>100000000</v>
      </c>
      <c r="G103" s="18"/>
      <c r="H103" s="568">
        <v>37043</v>
      </c>
      <c r="I103" s="568">
        <v>42217</v>
      </c>
      <c r="J103" s="568">
        <v>37135</v>
      </c>
      <c r="K103" s="204" t="s">
        <v>513</v>
      </c>
      <c r="M103" s="475"/>
      <c r="O103" s="98" t="s">
        <v>1181</v>
      </c>
      <c r="P103" s="18"/>
      <c r="Q103" s="18"/>
      <c r="R103" s="18"/>
      <c r="S103" s="18"/>
    </row>
    <row r="104" spans="3:19" ht="45">
      <c r="C104" s="1153"/>
      <c r="D104" s="563" t="s">
        <v>1163</v>
      </c>
      <c r="E104" s="571" t="s">
        <v>1164</v>
      </c>
      <c r="F104" s="499">
        <v>100000000</v>
      </c>
      <c r="G104" s="18"/>
      <c r="H104" s="568">
        <v>42036</v>
      </c>
      <c r="I104" s="568">
        <v>42278</v>
      </c>
      <c r="J104" s="568">
        <v>11232</v>
      </c>
      <c r="K104" s="204" t="s">
        <v>513</v>
      </c>
      <c r="M104" s="475"/>
      <c r="N104" s="582">
        <v>1</v>
      </c>
      <c r="P104" s="18"/>
      <c r="Q104" s="18"/>
      <c r="R104" s="18"/>
      <c r="S104" s="18"/>
    </row>
    <row r="105" spans="3:19" ht="38.25">
      <c r="C105" s="562" t="s">
        <v>210</v>
      </c>
      <c r="D105" s="563" t="s">
        <v>1165</v>
      </c>
      <c r="E105" s="499" t="s">
        <v>1037</v>
      </c>
      <c r="F105" s="499">
        <v>30000000</v>
      </c>
      <c r="G105" s="18"/>
      <c r="H105" s="568">
        <v>10990</v>
      </c>
      <c r="I105" s="568">
        <v>11263</v>
      </c>
      <c r="J105" s="568">
        <v>42339</v>
      </c>
      <c r="K105" s="204" t="s">
        <v>513</v>
      </c>
      <c r="M105" s="475"/>
      <c r="N105" s="582">
        <v>1</v>
      </c>
      <c r="P105" s="18"/>
      <c r="Q105" s="18"/>
      <c r="R105" s="18"/>
      <c r="S105" s="18"/>
    </row>
    <row r="106" spans="3:19" ht="45">
      <c r="C106" s="562" t="s">
        <v>213</v>
      </c>
      <c r="D106" s="563" t="s">
        <v>1166</v>
      </c>
      <c r="E106" s="569" t="s">
        <v>1164</v>
      </c>
      <c r="F106" s="571">
        <v>100000000</v>
      </c>
      <c r="G106" s="18"/>
      <c r="H106" s="568">
        <v>10990</v>
      </c>
      <c r="I106" s="568">
        <v>42156</v>
      </c>
      <c r="J106" s="568">
        <v>42186</v>
      </c>
      <c r="K106" s="204" t="s">
        <v>513</v>
      </c>
      <c r="M106" s="475"/>
      <c r="N106" s="582">
        <v>1</v>
      </c>
      <c r="P106" s="18"/>
      <c r="Q106" s="18"/>
      <c r="R106" s="18"/>
      <c r="S106" s="18"/>
    </row>
    <row r="107" spans="3:19" ht="48">
      <c r="C107" s="562" t="s">
        <v>218</v>
      </c>
      <c r="D107" s="491" t="s">
        <v>1167</v>
      </c>
      <c r="E107" s="499" t="s">
        <v>1168</v>
      </c>
      <c r="F107" s="499">
        <v>25000000</v>
      </c>
      <c r="G107" s="18"/>
      <c r="H107" s="568">
        <v>42036</v>
      </c>
      <c r="I107" s="568">
        <v>42095</v>
      </c>
      <c r="J107" s="568">
        <v>37012</v>
      </c>
      <c r="K107" s="204" t="s">
        <v>513</v>
      </c>
      <c r="M107" s="475"/>
      <c r="N107" s="582">
        <v>1</v>
      </c>
      <c r="P107" s="18"/>
      <c r="Q107" s="18"/>
      <c r="R107" s="18"/>
      <c r="S107" s="18"/>
    </row>
    <row r="108" spans="3:19" ht="24">
      <c r="C108" s="572" t="s">
        <v>1169</v>
      </c>
      <c r="D108" s="491" t="s">
        <v>1170</v>
      </c>
      <c r="E108" s="499" t="s">
        <v>1168</v>
      </c>
      <c r="F108" s="499">
        <v>30000000</v>
      </c>
      <c r="G108" s="18"/>
      <c r="H108" s="568">
        <v>42064</v>
      </c>
      <c r="I108" s="568">
        <v>42095</v>
      </c>
      <c r="J108" s="568">
        <v>42125</v>
      </c>
      <c r="K108" s="204" t="s">
        <v>513</v>
      </c>
      <c r="M108" s="475"/>
      <c r="N108" s="582">
        <v>1</v>
      </c>
      <c r="P108" s="18"/>
      <c r="Q108" s="18"/>
      <c r="R108" s="18"/>
      <c r="S108" s="18"/>
    </row>
    <row r="109" spans="3:19" ht="30">
      <c r="C109" s="572" t="s">
        <v>222</v>
      </c>
      <c r="D109" s="563" t="s">
        <v>1171</v>
      </c>
      <c r="E109" s="571" t="s">
        <v>1172</v>
      </c>
      <c r="F109" s="499">
        <v>200000000</v>
      </c>
      <c r="G109" s="18"/>
      <c r="H109" s="568">
        <v>10990</v>
      </c>
      <c r="I109" s="568">
        <v>11232</v>
      </c>
      <c r="J109" s="568">
        <v>42309</v>
      </c>
      <c r="K109" s="204" t="s">
        <v>513</v>
      </c>
      <c r="M109" s="475"/>
      <c r="N109" s="582">
        <v>1</v>
      </c>
      <c r="P109" s="18"/>
      <c r="Q109" s="18"/>
      <c r="R109" s="18"/>
      <c r="S109" s="18"/>
    </row>
    <row r="110" spans="3:19" ht="45">
      <c r="C110" s="562" t="s">
        <v>1173</v>
      </c>
      <c r="D110" s="563" t="s">
        <v>1174</v>
      </c>
      <c r="E110" s="571" t="s">
        <v>1172</v>
      </c>
      <c r="F110" s="565">
        <v>20000000</v>
      </c>
      <c r="G110" s="18"/>
      <c r="H110" s="568">
        <v>11049</v>
      </c>
      <c r="I110" s="568">
        <v>11079</v>
      </c>
      <c r="J110" s="568">
        <v>42156</v>
      </c>
      <c r="K110" s="204"/>
      <c r="M110" s="474" t="s">
        <v>1129</v>
      </c>
      <c r="O110" s="98" t="s">
        <v>1180</v>
      </c>
      <c r="P110" s="18"/>
      <c r="Q110" s="18"/>
      <c r="R110" s="18"/>
      <c r="S110" s="18"/>
    </row>
    <row r="111" spans="3:19" ht="30">
      <c r="C111" s="557" t="s">
        <v>1175</v>
      </c>
      <c r="D111" s="475" t="s">
        <v>1176</v>
      </c>
      <c r="E111" s="19" t="s">
        <v>1177</v>
      </c>
      <c r="F111" s="575">
        <v>9000000</v>
      </c>
      <c r="G111" s="18"/>
      <c r="H111" s="568">
        <v>11140</v>
      </c>
      <c r="I111" s="576">
        <v>37135</v>
      </c>
      <c r="J111" s="576">
        <v>11202</v>
      </c>
      <c r="K111" s="204" t="s">
        <v>513</v>
      </c>
      <c r="M111" s="475"/>
      <c r="O111" s="98" t="s">
        <v>1181</v>
      </c>
      <c r="P111" s="18"/>
      <c r="Q111" s="18"/>
      <c r="R111" s="18"/>
      <c r="S111" s="18"/>
    </row>
    <row r="112" spans="3:19" ht="30">
      <c r="C112" s="557" t="s">
        <v>1178</v>
      </c>
      <c r="D112" s="475" t="s">
        <v>1179</v>
      </c>
      <c r="E112" s="19" t="s">
        <v>1177</v>
      </c>
      <c r="F112" s="575">
        <v>8000000</v>
      </c>
      <c r="G112" s="18"/>
      <c r="H112" s="576">
        <v>45748</v>
      </c>
      <c r="I112" s="576">
        <v>37073</v>
      </c>
      <c r="J112" s="576">
        <v>11140</v>
      </c>
      <c r="K112" s="204" t="s">
        <v>513</v>
      </c>
      <c r="M112" s="475"/>
      <c r="O112" s="98" t="s">
        <v>1181</v>
      </c>
      <c r="P112" s="18"/>
      <c r="Q112" s="18"/>
      <c r="R112" s="18"/>
      <c r="S112" s="18"/>
    </row>
    <row r="113" spans="3:14" ht="1.5" customHeight="1">
      <c r="C113" s="475"/>
      <c r="D113" s="18"/>
      <c r="E113" s="19" t="s">
        <v>1177</v>
      </c>
      <c r="F113" s="18"/>
      <c r="G113" s="18"/>
      <c r="H113" s="166"/>
      <c r="I113" s="166"/>
      <c r="J113" s="166"/>
      <c r="K113" s="475"/>
      <c r="L113" s="475"/>
    </row>
    <row r="114" spans="3:14">
      <c r="N114" s="584">
        <v>0.67</v>
      </c>
    </row>
    <row r="115" spans="3:14">
      <c r="N115" s="585">
        <v>0.69</v>
      </c>
    </row>
  </sheetData>
  <dataConsolidate/>
  <mergeCells count="67">
    <mergeCell ref="K85:N86"/>
    <mergeCell ref="C89:C90"/>
    <mergeCell ref="C98:C100"/>
    <mergeCell ref="C102:C104"/>
    <mergeCell ref="K4:N5"/>
    <mergeCell ref="K15:N16"/>
    <mergeCell ref="K26:N27"/>
    <mergeCell ref="K54:N55"/>
    <mergeCell ref="K68:N69"/>
    <mergeCell ref="K77:N78"/>
    <mergeCell ref="B83:I83"/>
    <mergeCell ref="C85:C87"/>
    <mergeCell ref="D85:D87"/>
    <mergeCell ref="E85:E87"/>
    <mergeCell ref="F85:F87"/>
    <mergeCell ref="G85:G86"/>
    <mergeCell ref="H85:H87"/>
    <mergeCell ref="I85:J86"/>
    <mergeCell ref="C73:J73"/>
    <mergeCell ref="C77:C79"/>
    <mergeCell ref="D77:D79"/>
    <mergeCell ref="E77:E79"/>
    <mergeCell ref="F77:F79"/>
    <mergeCell ref="G77:G78"/>
    <mergeCell ref="H77:H79"/>
    <mergeCell ref="I77:J78"/>
    <mergeCell ref="C64:J64"/>
    <mergeCell ref="C68:C70"/>
    <mergeCell ref="D68:D70"/>
    <mergeCell ref="E68:E70"/>
    <mergeCell ref="F68:F70"/>
    <mergeCell ref="G68:G69"/>
    <mergeCell ref="H68:H70"/>
    <mergeCell ref="I68:J69"/>
    <mergeCell ref="C52:J52"/>
    <mergeCell ref="C54:C56"/>
    <mergeCell ref="D54:D56"/>
    <mergeCell ref="E54:E56"/>
    <mergeCell ref="F54:F56"/>
    <mergeCell ref="G54:G55"/>
    <mergeCell ref="H54:H56"/>
    <mergeCell ref="I54:J55"/>
    <mergeCell ref="C24:J24"/>
    <mergeCell ref="C26:C28"/>
    <mergeCell ref="D26:D28"/>
    <mergeCell ref="E26:E28"/>
    <mergeCell ref="F26:F28"/>
    <mergeCell ref="G26:G27"/>
    <mergeCell ref="H26:H28"/>
    <mergeCell ref="I26:J27"/>
    <mergeCell ref="C13:J13"/>
    <mergeCell ref="C15:C17"/>
    <mergeCell ref="D15:D17"/>
    <mergeCell ref="E15:E17"/>
    <mergeCell ref="F15:F17"/>
    <mergeCell ref="G15:G16"/>
    <mergeCell ref="H15:H17"/>
    <mergeCell ref="I15:J16"/>
    <mergeCell ref="P4:S5"/>
    <mergeCell ref="C2:J2"/>
    <mergeCell ref="C4:C6"/>
    <mergeCell ref="D4:D6"/>
    <mergeCell ref="E4:E6"/>
    <mergeCell ref="F4:F6"/>
    <mergeCell ref="G4:G5"/>
    <mergeCell ref="H4:H6"/>
    <mergeCell ref="I4:J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[19]Hoja2!#REF!</xm:f>
          </x14:formula1>
          <xm:sqref>G29:G51</xm:sqref>
        </x14:dataValidation>
        <x14:dataValidation type="list" allowBlank="1" showInputMessage="1" showErrorMessage="1">
          <x14:formula1>
            <xm:f>[20]Hoja2!#REF!</xm:f>
          </x14:formula1>
          <xm:sqref>G88:G90 C88:C90</xm:sqref>
        </x14:dataValidation>
        <x14:dataValidation type="list" allowBlank="1" showInputMessage="1" showErrorMessage="1">
          <x14:formula1>
            <xm:f>[21]Hoja2!#REF!</xm:f>
          </x14:formula1>
          <xm:sqref>G57:G63 C57:C63 G71 G80:G81</xm:sqref>
        </x14:dataValidation>
        <x14:dataValidation type="list" allowBlank="1" showInputMessage="1" showErrorMessage="1">
          <x14:formula1>
            <xm:f>[22]Hoja2!#REF!</xm:f>
          </x14:formula1>
          <xm:sqref>G7:G11 G18:G23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K16" sqref="K16"/>
    </sheetView>
  </sheetViews>
  <sheetFormatPr baseColWidth="10" defaultRowHeight="1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6" sqref="K16"/>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U25"/>
  <sheetViews>
    <sheetView topLeftCell="E3" zoomScale="80" zoomScaleNormal="80" workbookViewId="0">
      <selection activeCell="S10" sqref="S10"/>
    </sheetView>
  </sheetViews>
  <sheetFormatPr baseColWidth="10" defaultColWidth="11.5703125" defaultRowHeight="15"/>
  <cols>
    <col min="1" max="1" width="1.7109375" style="13" customWidth="1"/>
    <col min="2" max="2" width="68.42578125" style="13" customWidth="1"/>
    <col min="3" max="3" width="28.7109375" style="13" customWidth="1"/>
    <col min="4" max="4" width="22.85546875" style="13" bestFit="1" customWidth="1"/>
    <col min="5" max="5" width="31.42578125" style="13" customWidth="1"/>
    <col min="6" max="6" width="40.140625" style="13" customWidth="1"/>
    <col min="7" max="8" width="27.28515625" style="13" customWidth="1"/>
    <col min="9" max="9" width="20.7109375" style="13" customWidth="1"/>
    <col min="10" max="10" width="24.85546875" style="13" customWidth="1"/>
    <col min="11" max="11" width="26" style="13" hidden="1" customWidth="1"/>
    <col min="12" max="12" width="17.85546875" style="13" hidden="1" customWidth="1"/>
    <col min="13" max="13" width="49" style="13" hidden="1" customWidth="1"/>
    <col min="14" max="14" width="28.85546875" style="13" hidden="1" customWidth="1"/>
    <col min="15" max="15" width="34.5703125" style="13" hidden="1" customWidth="1"/>
    <col min="16" max="16" width="28.7109375" style="13" hidden="1" customWidth="1"/>
    <col min="17" max="17" width="22" style="13" customWidth="1"/>
    <col min="18" max="18" width="16.7109375" style="13" customWidth="1"/>
    <col min="19" max="19" width="22.7109375" style="13" customWidth="1"/>
    <col min="20" max="20" width="25.7109375" style="13" customWidth="1"/>
    <col min="21" max="21" width="22.7109375" style="13" customWidth="1"/>
    <col min="22" max="253" width="11.5703125" style="13"/>
    <col min="254" max="254" width="1.7109375" style="13" customWidth="1"/>
    <col min="255" max="256" width="28.7109375" style="13" customWidth="1"/>
    <col min="257" max="257" width="22.85546875" style="13" bestFit="1" customWidth="1"/>
    <col min="258" max="259" width="40.140625" style="13" customWidth="1"/>
    <col min="260" max="260" width="27.28515625" style="13" customWidth="1"/>
    <col min="261" max="261" width="20.7109375" style="13" customWidth="1"/>
    <col min="262" max="262" width="22.42578125" style="13" customWidth="1"/>
    <col min="263" max="263" width="21.28515625" style="13" customWidth="1"/>
    <col min="264" max="264" width="16" style="13" bestFit="1" customWidth="1"/>
    <col min="265" max="265" width="49" style="13" customWidth="1"/>
    <col min="266" max="509" width="11.5703125" style="13"/>
    <col min="510" max="510" width="1.7109375" style="13" customWidth="1"/>
    <col min="511" max="512" width="28.7109375" style="13" customWidth="1"/>
    <col min="513" max="513" width="22.85546875" style="13" bestFit="1" customWidth="1"/>
    <col min="514" max="515" width="40.140625" style="13" customWidth="1"/>
    <col min="516" max="516" width="27.28515625" style="13" customWidth="1"/>
    <col min="517" max="517" width="20.7109375" style="13" customWidth="1"/>
    <col min="518" max="518" width="22.42578125" style="13" customWidth="1"/>
    <col min="519" max="519" width="21.28515625" style="13" customWidth="1"/>
    <col min="520" max="520" width="16" style="13" bestFit="1" customWidth="1"/>
    <col min="521" max="521" width="49" style="13" customWidth="1"/>
    <col min="522" max="765" width="11.5703125" style="13"/>
    <col min="766" max="766" width="1.7109375" style="13" customWidth="1"/>
    <col min="767" max="768" width="28.7109375" style="13" customWidth="1"/>
    <col min="769" max="769" width="22.85546875" style="13" bestFit="1" customWidth="1"/>
    <col min="770" max="771" width="40.140625" style="13" customWidth="1"/>
    <col min="772" max="772" width="27.28515625" style="13" customWidth="1"/>
    <col min="773" max="773" width="20.7109375" style="13" customWidth="1"/>
    <col min="774" max="774" width="22.42578125" style="13" customWidth="1"/>
    <col min="775" max="775" width="21.28515625" style="13" customWidth="1"/>
    <col min="776" max="776" width="16" style="13" bestFit="1" customWidth="1"/>
    <col min="777" max="777" width="49" style="13" customWidth="1"/>
    <col min="778" max="1021" width="11.5703125" style="13"/>
    <col min="1022" max="1022" width="1.7109375" style="13" customWidth="1"/>
    <col min="1023" max="1024" width="28.7109375" style="13" customWidth="1"/>
    <col min="1025" max="1025" width="22.85546875" style="13" bestFit="1" customWidth="1"/>
    <col min="1026" max="1027" width="40.140625" style="13" customWidth="1"/>
    <col min="1028" max="1028" width="27.28515625" style="13" customWidth="1"/>
    <col min="1029" max="1029" width="20.7109375" style="13" customWidth="1"/>
    <col min="1030" max="1030" width="22.42578125" style="13" customWidth="1"/>
    <col min="1031" max="1031" width="21.28515625" style="13" customWidth="1"/>
    <col min="1032" max="1032" width="16" style="13" bestFit="1" customWidth="1"/>
    <col min="1033" max="1033" width="49" style="13" customWidth="1"/>
    <col min="1034" max="1277" width="11.5703125" style="13"/>
    <col min="1278" max="1278" width="1.7109375" style="13" customWidth="1"/>
    <col min="1279" max="1280" width="28.7109375" style="13" customWidth="1"/>
    <col min="1281" max="1281" width="22.85546875" style="13" bestFit="1" customWidth="1"/>
    <col min="1282" max="1283" width="40.140625" style="13" customWidth="1"/>
    <col min="1284" max="1284" width="27.28515625" style="13" customWidth="1"/>
    <col min="1285" max="1285" width="20.7109375" style="13" customWidth="1"/>
    <col min="1286" max="1286" width="22.42578125" style="13" customWidth="1"/>
    <col min="1287" max="1287" width="21.28515625" style="13" customWidth="1"/>
    <col min="1288" max="1288" width="16" style="13" bestFit="1" customWidth="1"/>
    <col min="1289" max="1289" width="49" style="13" customWidth="1"/>
    <col min="1290" max="1533" width="11.5703125" style="13"/>
    <col min="1534" max="1534" width="1.7109375" style="13" customWidth="1"/>
    <col min="1535" max="1536" width="28.7109375" style="13" customWidth="1"/>
    <col min="1537" max="1537" width="22.85546875" style="13" bestFit="1" customWidth="1"/>
    <col min="1538" max="1539" width="40.140625" style="13" customWidth="1"/>
    <col min="1540" max="1540" width="27.28515625" style="13" customWidth="1"/>
    <col min="1541" max="1541" width="20.7109375" style="13" customWidth="1"/>
    <col min="1542" max="1542" width="22.42578125" style="13" customWidth="1"/>
    <col min="1543" max="1543" width="21.28515625" style="13" customWidth="1"/>
    <col min="1544" max="1544" width="16" style="13" bestFit="1" customWidth="1"/>
    <col min="1545" max="1545" width="49" style="13" customWidth="1"/>
    <col min="1546" max="1789" width="11.5703125" style="13"/>
    <col min="1790" max="1790" width="1.7109375" style="13" customWidth="1"/>
    <col min="1791" max="1792" width="28.7109375" style="13" customWidth="1"/>
    <col min="1793" max="1793" width="22.85546875" style="13" bestFit="1" customWidth="1"/>
    <col min="1794" max="1795" width="40.140625" style="13" customWidth="1"/>
    <col min="1796" max="1796" width="27.28515625" style="13" customWidth="1"/>
    <col min="1797" max="1797" width="20.7109375" style="13" customWidth="1"/>
    <col min="1798" max="1798" width="22.42578125" style="13" customWidth="1"/>
    <col min="1799" max="1799" width="21.28515625" style="13" customWidth="1"/>
    <col min="1800" max="1800" width="16" style="13" bestFit="1" customWidth="1"/>
    <col min="1801" max="1801" width="49" style="13" customWidth="1"/>
    <col min="1802" max="2045" width="11.5703125" style="13"/>
    <col min="2046" max="2046" width="1.7109375" style="13" customWidth="1"/>
    <col min="2047" max="2048" width="28.7109375" style="13" customWidth="1"/>
    <col min="2049" max="2049" width="22.85546875" style="13" bestFit="1" customWidth="1"/>
    <col min="2050" max="2051" width="40.140625" style="13" customWidth="1"/>
    <col min="2052" max="2052" width="27.28515625" style="13" customWidth="1"/>
    <col min="2053" max="2053" width="20.7109375" style="13" customWidth="1"/>
    <col min="2054" max="2054" width="22.42578125" style="13" customWidth="1"/>
    <col min="2055" max="2055" width="21.28515625" style="13" customWidth="1"/>
    <col min="2056" max="2056" width="16" style="13" bestFit="1" customWidth="1"/>
    <col min="2057" max="2057" width="49" style="13" customWidth="1"/>
    <col min="2058" max="2301" width="11.5703125" style="13"/>
    <col min="2302" max="2302" width="1.7109375" style="13" customWidth="1"/>
    <col min="2303" max="2304" width="28.7109375" style="13" customWidth="1"/>
    <col min="2305" max="2305" width="22.85546875" style="13" bestFit="1" customWidth="1"/>
    <col min="2306" max="2307" width="40.140625" style="13" customWidth="1"/>
    <col min="2308" max="2308" width="27.28515625" style="13" customWidth="1"/>
    <col min="2309" max="2309" width="20.7109375" style="13" customWidth="1"/>
    <col min="2310" max="2310" width="22.42578125" style="13" customWidth="1"/>
    <col min="2311" max="2311" width="21.28515625" style="13" customWidth="1"/>
    <col min="2312" max="2312" width="16" style="13" bestFit="1" customWidth="1"/>
    <col min="2313" max="2313" width="49" style="13" customWidth="1"/>
    <col min="2314" max="2557" width="11.5703125" style="13"/>
    <col min="2558" max="2558" width="1.7109375" style="13" customWidth="1"/>
    <col min="2559" max="2560" width="28.7109375" style="13" customWidth="1"/>
    <col min="2561" max="2561" width="22.85546875" style="13" bestFit="1" customWidth="1"/>
    <col min="2562" max="2563" width="40.140625" style="13" customWidth="1"/>
    <col min="2564" max="2564" width="27.28515625" style="13" customWidth="1"/>
    <col min="2565" max="2565" width="20.7109375" style="13" customWidth="1"/>
    <col min="2566" max="2566" width="22.42578125" style="13" customWidth="1"/>
    <col min="2567" max="2567" width="21.28515625" style="13" customWidth="1"/>
    <col min="2568" max="2568" width="16" style="13" bestFit="1" customWidth="1"/>
    <col min="2569" max="2569" width="49" style="13" customWidth="1"/>
    <col min="2570" max="2813" width="11.5703125" style="13"/>
    <col min="2814" max="2814" width="1.7109375" style="13" customWidth="1"/>
    <col min="2815" max="2816" width="28.7109375" style="13" customWidth="1"/>
    <col min="2817" max="2817" width="22.85546875" style="13" bestFit="1" customWidth="1"/>
    <col min="2818" max="2819" width="40.140625" style="13" customWidth="1"/>
    <col min="2820" max="2820" width="27.28515625" style="13" customWidth="1"/>
    <col min="2821" max="2821" width="20.7109375" style="13" customWidth="1"/>
    <col min="2822" max="2822" width="22.42578125" style="13" customWidth="1"/>
    <col min="2823" max="2823" width="21.28515625" style="13" customWidth="1"/>
    <col min="2824" max="2824" width="16" style="13" bestFit="1" customWidth="1"/>
    <col min="2825" max="2825" width="49" style="13" customWidth="1"/>
    <col min="2826" max="3069" width="11.5703125" style="13"/>
    <col min="3070" max="3070" width="1.7109375" style="13" customWidth="1"/>
    <col min="3071" max="3072" width="28.7109375" style="13" customWidth="1"/>
    <col min="3073" max="3073" width="22.85546875" style="13" bestFit="1" customWidth="1"/>
    <col min="3074" max="3075" width="40.140625" style="13" customWidth="1"/>
    <col min="3076" max="3076" width="27.28515625" style="13" customWidth="1"/>
    <col min="3077" max="3077" width="20.7109375" style="13" customWidth="1"/>
    <col min="3078" max="3078" width="22.42578125" style="13" customWidth="1"/>
    <col min="3079" max="3079" width="21.28515625" style="13" customWidth="1"/>
    <col min="3080" max="3080" width="16" style="13" bestFit="1" customWidth="1"/>
    <col min="3081" max="3081" width="49" style="13" customWidth="1"/>
    <col min="3082" max="3325" width="11.5703125" style="13"/>
    <col min="3326" max="3326" width="1.7109375" style="13" customWidth="1"/>
    <col min="3327" max="3328" width="28.7109375" style="13" customWidth="1"/>
    <col min="3329" max="3329" width="22.85546875" style="13" bestFit="1" customWidth="1"/>
    <col min="3330" max="3331" width="40.140625" style="13" customWidth="1"/>
    <col min="3332" max="3332" width="27.28515625" style="13" customWidth="1"/>
    <col min="3333" max="3333" width="20.7109375" style="13" customWidth="1"/>
    <col min="3334" max="3334" width="22.42578125" style="13" customWidth="1"/>
    <col min="3335" max="3335" width="21.28515625" style="13" customWidth="1"/>
    <col min="3336" max="3336" width="16" style="13" bestFit="1" customWidth="1"/>
    <col min="3337" max="3337" width="49" style="13" customWidth="1"/>
    <col min="3338" max="3581" width="11.5703125" style="13"/>
    <col min="3582" max="3582" width="1.7109375" style="13" customWidth="1"/>
    <col min="3583" max="3584" width="28.7109375" style="13" customWidth="1"/>
    <col min="3585" max="3585" width="22.85546875" style="13" bestFit="1" customWidth="1"/>
    <col min="3586" max="3587" width="40.140625" style="13" customWidth="1"/>
    <col min="3588" max="3588" width="27.28515625" style="13" customWidth="1"/>
    <col min="3589" max="3589" width="20.7109375" style="13" customWidth="1"/>
    <col min="3590" max="3590" width="22.42578125" style="13" customWidth="1"/>
    <col min="3591" max="3591" width="21.28515625" style="13" customWidth="1"/>
    <col min="3592" max="3592" width="16" style="13" bestFit="1" customWidth="1"/>
    <col min="3593" max="3593" width="49" style="13" customWidth="1"/>
    <col min="3594" max="3837" width="11.5703125" style="13"/>
    <col min="3838" max="3838" width="1.7109375" style="13" customWidth="1"/>
    <col min="3839" max="3840" width="28.7109375" style="13" customWidth="1"/>
    <col min="3841" max="3841" width="22.85546875" style="13" bestFit="1" customWidth="1"/>
    <col min="3842" max="3843" width="40.140625" style="13" customWidth="1"/>
    <col min="3844" max="3844" width="27.28515625" style="13" customWidth="1"/>
    <col min="3845" max="3845" width="20.7109375" style="13" customWidth="1"/>
    <col min="3846" max="3846" width="22.42578125" style="13" customWidth="1"/>
    <col min="3847" max="3847" width="21.28515625" style="13" customWidth="1"/>
    <col min="3848" max="3848" width="16" style="13" bestFit="1" customWidth="1"/>
    <col min="3849" max="3849" width="49" style="13" customWidth="1"/>
    <col min="3850" max="4093" width="11.5703125" style="13"/>
    <col min="4094" max="4094" width="1.7109375" style="13" customWidth="1"/>
    <col min="4095" max="4096" width="28.7109375" style="13" customWidth="1"/>
    <col min="4097" max="4097" width="22.85546875" style="13" bestFit="1" customWidth="1"/>
    <col min="4098" max="4099" width="40.140625" style="13" customWidth="1"/>
    <col min="4100" max="4100" width="27.28515625" style="13" customWidth="1"/>
    <col min="4101" max="4101" width="20.7109375" style="13" customWidth="1"/>
    <col min="4102" max="4102" width="22.42578125" style="13" customWidth="1"/>
    <col min="4103" max="4103" width="21.28515625" style="13" customWidth="1"/>
    <col min="4104" max="4104" width="16" style="13" bestFit="1" customWidth="1"/>
    <col min="4105" max="4105" width="49" style="13" customWidth="1"/>
    <col min="4106" max="4349" width="11.5703125" style="13"/>
    <col min="4350" max="4350" width="1.7109375" style="13" customWidth="1"/>
    <col min="4351" max="4352" width="28.7109375" style="13" customWidth="1"/>
    <col min="4353" max="4353" width="22.85546875" style="13" bestFit="1" customWidth="1"/>
    <col min="4354" max="4355" width="40.140625" style="13" customWidth="1"/>
    <col min="4356" max="4356" width="27.28515625" style="13" customWidth="1"/>
    <col min="4357" max="4357" width="20.7109375" style="13" customWidth="1"/>
    <col min="4358" max="4358" width="22.42578125" style="13" customWidth="1"/>
    <col min="4359" max="4359" width="21.28515625" style="13" customWidth="1"/>
    <col min="4360" max="4360" width="16" style="13" bestFit="1" customWidth="1"/>
    <col min="4361" max="4361" width="49" style="13" customWidth="1"/>
    <col min="4362" max="4605" width="11.5703125" style="13"/>
    <col min="4606" max="4606" width="1.7109375" style="13" customWidth="1"/>
    <col min="4607" max="4608" width="28.7109375" style="13" customWidth="1"/>
    <col min="4609" max="4609" width="22.85546875" style="13" bestFit="1" customWidth="1"/>
    <col min="4610" max="4611" width="40.140625" style="13" customWidth="1"/>
    <col min="4612" max="4612" width="27.28515625" style="13" customWidth="1"/>
    <col min="4613" max="4613" width="20.7109375" style="13" customWidth="1"/>
    <col min="4614" max="4614" width="22.42578125" style="13" customWidth="1"/>
    <col min="4615" max="4615" width="21.28515625" style="13" customWidth="1"/>
    <col min="4616" max="4616" width="16" style="13" bestFit="1" customWidth="1"/>
    <col min="4617" max="4617" width="49" style="13" customWidth="1"/>
    <col min="4618" max="4861" width="11.5703125" style="13"/>
    <col min="4862" max="4862" width="1.7109375" style="13" customWidth="1"/>
    <col min="4863" max="4864" width="28.7109375" style="13" customWidth="1"/>
    <col min="4865" max="4865" width="22.85546875" style="13" bestFit="1" customWidth="1"/>
    <col min="4866" max="4867" width="40.140625" style="13" customWidth="1"/>
    <col min="4868" max="4868" width="27.28515625" style="13" customWidth="1"/>
    <col min="4869" max="4869" width="20.7109375" style="13" customWidth="1"/>
    <col min="4870" max="4870" width="22.42578125" style="13" customWidth="1"/>
    <col min="4871" max="4871" width="21.28515625" style="13" customWidth="1"/>
    <col min="4872" max="4872" width="16" style="13" bestFit="1" customWidth="1"/>
    <col min="4873" max="4873" width="49" style="13" customWidth="1"/>
    <col min="4874" max="5117" width="11.5703125" style="13"/>
    <col min="5118" max="5118" width="1.7109375" style="13" customWidth="1"/>
    <col min="5119" max="5120" width="28.7109375" style="13" customWidth="1"/>
    <col min="5121" max="5121" width="22.85546875" style="13" bestFit="1" customWidth="1"/>
    <col min="5122" max="5123" width="40.140625" style="13" customWidth="1"/>
    <col min="5124" max="5124" width="27.28515625" style="13" customWidth="1"/>
    <col min="5125" max="5125" width="20.7109375" style="13" customWidth="1"/>
    <col min="5126" max="5126" width="22.42578125" style="13" customWidth="1"/>
    <col min="5127" max="5127" width="21.28515625" style="13" customWidth="1"/>
    <col min="5128" max="5128" width="16" style="13" bestFit="1" customWidth="1"/>
    <col min="5129" max="5129" width="49" style="13" customWidth="1"/>
    <col min="5130" max="5373" width="11.5703125" style="13"/>
    <col min="5374" max="5374" width="1.7109375" style="13" customWidth="1"/>
    <col min="5375" max="5376" width="28.7109375" style="13" customWidth="1"/>
    <col min="5377" max="5377" width="22.85546875" style="13" bestFit="1" customWidth="1"/>
    <col min="5378" max="5379" width="40.140625" style="13" customWidth="1"/>
    <col min="5380" max="5380" width="27.28515625" style="13" customWidth="1"/>
    <col min="5381" max="5381" width="20.7109375" style="13" customWidth="1"/>
    <col min="5382" max="5382" width="22.42578125" style="13" customWidth="1"/>
    <col min="5383" max="5383" width="21.28515625" style="13" customWidth="1"/>
    <col min="5384" max="5384" width="16" style="13" bestFit="1" customWidth="1"/>
    <col min="5385" max="5385" width="49" style="13" customWidth="1"/>
    <col min="5386" max="5629" width="11.5703125" style="13"/>
    <col min="5630" max="5630" width="1.7109375" style="13" customWidth="1"/>
    <col min="5631" max="5632" width="28.7109375" style="13" customWidth="1"/>
    <col min="5633" max="5633" width="22.85546875" style="13" bestFit="1" customWidth="1"/>
    <col min="5634" max="5635" width="40.140625" style="13" customWidth="1"/>
    <col min="5636" max="5636" width="27.28515625" style="13" customWidth="1"/>
    <col min="5637" max="5637" width="20.7109375" style="13" customWidth="1"/>
    <col min="5638" max="5638" width="22.42578125" style="13" customWidth="1"/>
    <col min="5639" max="5639" width="21.28515625" style="13" customWidth="1"/>
    <col min="5640" max="5640" width="16" style="13" bestFit="1" customWidth="1"/>
    <col min="5641" max="5641" width="49" style="13" customWidth="1"/>
    <col min="5642" max="5885" width="11.5703125" style="13"/>
    <col min="5886" max="5886" width="1.7109375" style="13" customWidth="1"/>
    <col min="5887" max="5888" width="28.7109375" style="13" customWidth="1"/>
    <col min="5889" max="5889" width="22.85546875" style="13" bestFit="1" customWidth="1"/>
    <col min="5890" max="5891" width="40.140625" style="13" customWidth="1"/>
    <col min="5892" max="5892" width="27.28515625" style="13" customWidth="1"/>
    <col min="5893" max="5893" width="20.7109375" style="13" customWidth="1"/>
    <col min="5894" max="5894" width="22.42578125" style="13" customWidth="1"/>
    <col min="5895" max="5895" width="21.28515625" style="13" customWidth="1"/>
    <col min="5896" max="5896" width="16" style="13" bestFit="1" customWidth="1"/>
    <col min="5897" max="5897" width="49" style="13" customWidth="1"/>
    <col min="5898" max="6141" width="11.5703125" style="13"/>
    <col min="6142" max="6142" width="1.7109375" style="13" customWidth="1"/>
    <col min="6143" max="6144" width="28.7109375" style="13" customWidth="1"/>
    <col min="6145" max="6145" width="22.85546875" style="13" bestFit="1" customWidth="1"/>
    <col min="6146" max="6147" width="40.140625" style="13" customWidth="1"/>
    <col min="6148" max="6148" width="27.28515625" style="13" customWidth="1"/>
    <col min="6149" max="6149" width="20.7109375" style="13" customWidth="1"/>
    <col min="6150" max="6150" width="22.42578125" style="13" customWidth="1"/>
    <col min="6151" max="6151" width="21.28515625" style="13" customWidth="1"/>
    <col min="6152" max="6152" width="16" style="13" bestFit="1" customWidth="1"/>
    <col min="6153" max="6153" width="49" style="13" customWidth="1"/>
    <col min="6154" max="6397" width="11.5703125" style="13"/>
    <col min="6398" max="6398" width="1.7109375" style="13" customWidth="1"/>
    <col min="6399" max="6400" width="28.7109375" style="13" customWidth="1"/>
    <col min="6401" max="6401" width="22.85546875" style="13" bestFit="1" customWidth="1"/>
    <col min="6402" max="6403" width="40.140625" style="13" customWidth="1"/>
    <col min="6404" max="6404" width="27.28515625" style="13" customWidth="1"/>
    <col min="6405" max="6405" width="20.7109375" style="13" customWidth="1"/>
    <col min="6406" max="6406" width="22.42578125" style="13" customWidth="1"/>
    <col min="6407" max="6407" width="21.28515625" style="13" customWidth="1"/>
    <col min="6408" max="6408" width="16" style="13" bestFit="1" customWidth="1"/>
    <col min="6409" max="6409" width="49" style="13" customWidth="1"/>
    <col min="6410" max="6653" width="11.5703125" style="13"/>
    <col min="6654" max="6654" width="1.7109375" style="13" customWidth="1"/>
    <col min="6655" max="6656" width="28.7109375" style="13" customWidth="1"/>
    <col min="6657" max="6657" width="22.85546875" style="13" bestFit="1" customWidth="1"/>
    <col min="6658" max="6659" width="40.140625" style="13" customWidth="1"/>
    <col min="6660" max="6660" width="27.28515625" style="13" customWidth="1"/>
    <col min="6661" max="6661" width="20.7109375" style="13" customWidth="1"/>
    <col min="6662" max="6662" width="22.42578125" style="13" customWidth="1"/>
    <col min="6663" max="6663" width="21.28515625" style="13" customWidth="1"/>
    <col min="6664" max="6664" width="16" style="13" bestFit="1" customWidth="1"/>
    <col min="6665" max="6665" width="49" style="13" customWidth="1"/>
    <col min="6666" max="6909" width="11.5703125" style="13"/>
    <col min="6910" max="6910" width="1.7109375" style="13" customWidth="1"/>
    <col min="6911" max="6912" width="28.7109375" style="13" customWidth="1"/>
    <col min="6913" max="6913" width="22.85546875" style="13" bestFit="1" customWidth="1"/>
    <col min="6914" max="6915" width="40.140625" style="13" customWidth="1"/>
    <col min="6916" max="6916" width="27.28515625" style="13" customWidth="1"/>
    <col min="6917" max="6917" width="20.7109375" style="13" customWidth="1"/>
    <col min="6918" max="6918" width="22.42578125" style="13" customWidth="1"/>
    <col min="6919" max="6919" width="21.28515625" style="13" customWidth="1"/>
    <col min="6920" max="6920" width="16" style="13" bestFit="1" customWidth="1"/>
    <col min="6921" max="6921" width="49" style="13" customWidth="1"/>
    <col min="6922" max="7165" width="11.5703125" style="13"/>
    <col min="7166" max="7166" width="1.7109375" style="13" customWidth="1"/>
    <col min="7167" max="7168" width="28.7109375" style="13" customWidth="1"/>
    <col min="7169" max="7169" width="22.85546875" style="13" bestFit="1" customWidth="1"/>
    <col min="7170" max="7171" width="40.140625" style="13" customWidth="1"/>
    <col min="7172" max="7172" width="27.28515625" style="13" customWidth="1"/>
    <col min="7173" max="7173" width="20.7109375" style="13" customWidth="1"/>
    <col min="7174" max="7174" width="22.42578125" style="13" customWidth="1"/>
    <col min="7175" max="7175" width="21.28515625" style="13" customWidth="1"/>
    <col min="7176" max="7176" width="16" style="13" bestFit="1" customWidth="1"/>
    <col min="7177" max="7177" width="49" style="13" customWidth="1"/>
    <col min="7178" max="7421" width="11.5703125" style="13"/>
    <col min="7422" max="7422" width="1.7109375" style="13" customWidth="1"/>
    <col min="7423" max="7424" width="28.7109375" style="13" customWidth="1"/>
    <col min="7425" max="7425" width="22.85546875" style="13" bestFit="1" customWidth="1"/>
    <col min="7426" max="7427" width="40.140625" style="13" customWidth="1"/>
    <col min="7428" max="7428" width="27.28515625" style="13" customWidth="1"/>
    <col min="7429" max="7429" width="20.7109375" style="13" customWidth="1"/>
    <col min="7430" max="7430" width="22.42578125" style="13" customWidth="1"/>
    <col min="7431" max="7431" width="21.28515625" style="13" customWidth="1"/>
    <col min="7432" max="7432" width="16" style="13" bestFit="1" customWidth="1"/>
    <col min="7433" max="7433" width="49" style="13" customWidth="1"/>
    <col min="7434" max="7677" width="11.5703125" style="13"/>
    <col min="7678" max="7678" width="1.7109375" style="13" customWidth="1"/>
    <col min="7679" max="7680" width="28.7109375" style="13" customWidth="1"/>
    <col min="7681" max="7681" width="22.85546875" style="13" bestFit="1" customWidth="1"/>
    <col min="7682" max="7683" width="40.140625" style="13" customWidth="1"/>
    <col min="7684" max="7684" width="27.28515625" style="13" customWidth="1"/>
    <col min="7685" max="7685" width="20.7109375" style="13" customWidth="1"/>
    <col min="7686" max="7686" width="22.42578125" style="13" customWidth="1"/>
    <col min="7687" max="7687" width="21.28515625" style="13" customWidth="1"/>
    <col min="7688" max="7688" width="16" style="13" bestFit="1" customWidth="1"/>
    <col min="7689" max="7689" width="49" style="13" customWidth="1"/>
    <col min="7690" max="7933" width="11.5703125" style="13"/>
    <col min="7934" max="7934" width="1.7109375" style="13" customWidth="1"/>
    <col min="7935" max="7936" width="28.7109375" style="13" customWidth="1"/>
    <col min="7937" max="7937" width="22.85546875" style="13" bestFit="1" customWidth="1"/>
    <col min="7938" max="7939" width="40.140625" style="13" customWidth="1"/>
    <col min="7940" max="7940" width="27.28515625" style="13" customWidth="1"/>
    <col min="7941" max="7941" width="20.7109375" style="13" customWidth="1"/>
    <col min="7942" max="7942" width="22.42578125" style="13" customWidth="1"/>
    <col min="7943" max="7943" width="21.28515625" style="13" customWidth="1"/>
    <col min="7944" max="7944" width="16" style="13" bestFit="1" customWidth="1"/>
    <col min="7945" max="7945" width="49" style="13" customWidth="1"/>
    <col min="7946" max="8189" width="11.5703125" style="13"/>
    <col min="8190" max="8190" width="1.7109375" style="13" customWidth="1"/>
    <col min="8191" max="8192" width="28.7109375" style="13" customWidth="1"/>
    <col min="8193" max="8193" width="22.85546875" style="13" bestFit="1" customWidth="1"/>
    <col min="8194" max="8195" width="40.140625" style="13" customWidth="1"/>
    <col min="8196" max="8196" width="27.28515625" style="13" customWidth="1"/>
    <col min="8197" max="8197" width="20.7109375" style="13" customWidth="1"/>
    <col min="8198" max="8198" width="22.42578125" style="13" customWidth="1"/>
    <col min="8199" max="8199" width="21.28515625" style="13" customWidth="1"/>
    <col min="8200" max="8200" width="16" style="13" bestFit="1" customWidth="1"/>
    <col min="8201" max="8201" width="49" style="13" customWidth="1"/>
    <col min="8202" max="8445" width="11.5703125" style="13"/>
    <col min="8446" max="8446" width="1.7109375" style="13" customWidth="1"/>
    <col min="8447" max="8448" width="28.7109375" style="13" customWidth="1"/>
    <col min="8449" max="8449" width="22.85546875" style="13" bestFit="1" customWidth="1"/>
    <col min="8450" max="8451" width="40.140625" style="13" customWidth="1"/>
    <col min="8452" max="8452" width="27.28515625" style="13" customWidth="1"/>
    <col min="8453" max="8453" width="20.7109375" style="13" customWidth="1"/>
    <col min="8454" max="8454" width="22.42578125" style="13" customWidth="1"/>
    <col min="8455" max="8455" width="21.28515625" style="13" customWidth="1"/>
    <col min="8456" max="8456" width="16" style="13" bestFit="1" customWidth="1"/>
    <col min="8457" max="8457" width="49" style="13" customWidth="1"/>
    <col min="8458" max="8701" width="11.5703125" style="13"/>
    <col min="8702" max="8702" width="1.7109375" style="13" customWidth="1"/>
    <col min="8703" max="8704" width="28.7109375" style="13" customWidth="1"/>
    <col min="8705" max="8705" width="22.85546875" style="13" bestFit="1" customWidth="1"/>
    <col min="8706" max="8707" width="40.140625" style="13" customWidth="1"/>
    <col min="8708" max="8708" width="27.28515625" style="13" customWidth="1"/>
    <col min="8709" max="8709" width="20.7109375" style="13" customWidth="1"/>
    <col min="8710" max="8710" width="22.42578125" style="13" customWidth="1"/>
    <col min="8711" max="8711" width="21.28515625" style="13" customWidth="1"/>
    <col min="8712" max="8712" width="16" style="13" bestFit="1" customWidth="1"/>
    <col min="8713" max="8713" width="49" style="13" customWidth="1"/>
    <col min="8714" max="8957" width="11.5703125" style="13"/>
    <col min="8958" max="8958" width="1.7109375" style="13" customWidth="1"/>
    <col min="8959" max="8960" width="28.7109375" style="13" customWidth="1"/>
    <col min="8961" max="8961" width="22.85546875" style="13" bestFit="1" customWidth="1"/>
    <col min="8962" max="8963" width="40.140625" style="13" customWidth="1"/>
    <col min="8964" max="8964" width="27.28515625" style="13" customWidth="1"/>
    <col min="8965" max="8965" width="20.7109375" style="13" customWidth="1"/>
    <col min="8966" max="8966" width="22.42578125" style="13" customWidth="1"/>
    <col min="8967" max="8967" width="21.28515625" style="13" customWidth="1"/>
    <col min="8968" max="8968" width="16" style="13" bestFit="1" customWidth="1"/>
    <col min="8969" max="8969" width="49" style="13" customWidth="1"/>
    <col min="8970" max="9213" width="11.5703125" style="13"/>
    <col min="9214" max="9214" width="1.7109375" style="13" customWidth="1"/>
    <col min="9215" max="9216" width="28.7109375" style="13" customWidth="1"/>
    <col min="9217" max="9217" width="22.85546875" style="13" bestFit="1" customWidth="1"/>
    <col min="9218" max="9219" width="40.140625" style="13" customWidth="1"/>
    <col min="9220" max="9220" width="27.28515625" style="13" customWidth="1"/>
    <col min="9221" max="9221" width="20.7109375" style="13" customWidth="1"/>
    <col min="9222" max="9222" width="22.42578125" style="13" customWidth="1"/>
    <col min="9223" max="9223" width="21.28515625" style="13" customWidth="1"/>
    <col min="9224" max="9224" width="16" style="13" bestFit="1" customWidth="1"/>
    <col min="9225" max="9225" width="49" style="13" customWidth="1"/>
    <col min="9226" max="9469" width="11.5703125" style="13"/>
    <col min="9470" max="9470" width="1.7109375" style="13" customWidth="1"/>
    <col min="9471" max="9472" width="28.7109375" style="13" customWidth="1"/>
    <col min="9473" max="9473" width="22.85546875" style="13" bestFit="1" customWidth="1"/>
    <col min="9474" max="9475" width="40.140625" style="13" customWidth="1"/>
    <col min="9476" max="9476" width="27.28515625" style="13" customWidth="1"/>
    <col min="9477" max="9477" width="20.7109375" style="13" customWidth="1"/>
    <col min="9478" max="9478" width="22.42578125" style="13" customWidth="1"/>
    <col min="9479" max="9479" width="21.28515625" style="13" customWidth="1"/>
    <col min="9480" max="9480" width="16" style="13" bestFit="1" customWidth="1"/>
    <col min="9481" max="9481" width="49" style="13" customWidth="1"/>
    <col min="9482" max="9725" width="11.5703125" style="13"/>
    <col min="9726" max="9726" width="1.7109375" style="13" customWidth="1"/>
    <col min="9727" max="9728" width="28.7109375" style="13" customWidth="1"/>
    <col min="9729" max="9729" width="22.85546875" style="13" bestFit="1" customWidth="1"/>
    <col min="9730" max="9731" width="40.140625" style="13" customWidth="1"/>
    <col min="9732" max="9732" width="27.28515625" style="13" customWidth="1"/>
    <col min="9733" max="9733" width="20.7109375" style="13" customWidth="1"/>
    <col min="9734" max="9734" width="22.42578125" style="13" customWidth="1"/>
    <col min="9735" max="9735" width="21.28515625" style="13" customWidth="1"/>
    <col min="9736" max="9736" width="16" style="13" bestFit="1" customWidth="1"/>
    <col min="9737" max="9737" width="49" style="13" customWidth="1"/>
    <col min="9738" max="9981" width="11.5703125" style="13"/>
    <col min="9982" max="9982" width="1.7109375" style="13" customWidth="1"/>
    <col min="9983" max="9984" width="28.7109375" style="13" customWidth="1"/>
    <col min="9985" max="9985" width="22.85546875" style="13" bestFit="1" customWidth="1"/>
    <col min="9986" max="9987" width="40.140625" style="13" customWidth="1"/>
    <col min="9988" max="9988" width="27.28515625" style="13" customWidth="1"/>
    <col min="9989" max="9989" width="20.7109375" style="13" customWidth="1"/>
    <col min="9990" max="9990" width="22.42578125" style="13" customWidth="1"/>
    <col min="9991" max="9991" width="21.28515625" style="13" customWidth="1"/>
    <col min="9992" max="9992" width="16" style="13" bestFit="1" customWidth="1"/>
    <col min="9993" max="9993" width="49" style="13" customWidth="1"/>
    <col min="9994" max="10237" width="11.5703125" style="13"/>
    <col min="10238" max="10238" width="1.7109375" style="13" customWidth="1"/>
    <col min="10239" max="10240" width="28.7109375" style="13" customWidth="1"/>
    <col min="10241" max="10241" width="22.85546875" style="13" bestFit="1" customWidth="1"/>
    <col min="10242" max="10243" width="40.140625" style="13" customWidth="1"/>
    <col min="10244" max="10244" width="27.28515625" style="13" customWidth="1"/>
    <col min="10245" max="10245" width="20.7109375" style="13" customWidth="1"/>
    <col min="10246" max="10246" width="22.42578125" style="13" customWidth="1"/>
    <col min="10247" max="10247" width="21.28515625" style="13" customWidth="1"/>
    <col min="10248" max="10248" width="16" style="13" bestFit="1" customWidth="1"/>
    <col min="10249" max="10249" width="49" style="13" customWidth="1"/>
    <col min="10250" max="10493" width="11.5703125" style="13"/>
    <col min="10494" max="10494" width="1.7109375" style="13" customWidth="1"/>
    <col min="10495" max="10496" width="28.7109375" style="13" customWidth="1"/>
    <col min="10497" max="10497" width="22.85546875" style="13" bestFit="1" customWidth="1"/>
    <col min="10498" max="10499" width="40.140625" style="13" customWidth="1"/>
    <col min="10500" max="10500" width="27.28515625" style="13" customWidth="1"/>
    <col min="10501" max="10501" width="20.7109375" style="13" customWidth="1"/>
    <col min="10502" max="10502" width="22.42578125" style="13" customWidth="1"/>
    <col min="10503" max="10503" width="21.28515625" style="13" customWidth="1"/>
    <col min="10504" max="10504" width="16" style="13" bestFit="1" customWidth="1"/>
    <col min="10505" max="10505" width="49" style="13" customWidth="1"/>
    <col min="10506" max="10749" width="11.5703125" style="13"/>
    <col min="10750" max="10750" width="1.7109375" style="13" customWidth="1"/>
    <col min="10751" max="10752" width="28.7109375" style="13" customWidth="1"/>
    <col min="10753" max="10753" width="22.85546875" style="13" bestFit="1" customWidth="1"/>
    <col min="10754" max="10755" width="40.140625" style="13" customWidth="1"/>
    <col min="10756" max="10756" width="27.28515625" style="13" customWidth="1"/>
    <col min="10757" max="10757" width="20.7109375" style="13" customWidth="1"/>
    <col min="10758" max="10758" width="22.42578125" style="13" customWidth="1"/>
    <col min="10759" max="10759" width="21.28515625" style="13" customWidth="1"/>
    <col min="10760" max="10760" width="16" style="13" bestFit="1" customWidth="1"/>
    <col min="10761" max="10761" width="49" style="13" customWidth="1"/>
    <col min="10762" max="11005" width="11.5703125" style="13"/>
    <col min="11006" max="11006" width="1.7109375" style="13" customWidth="1"/>
    <col min="11007" max="11008" width="28.7109375" style="13" customWidth="1"/>
    <col min="11009" max="11009" width="22.85546875" style="13" bestFit="1" customWidth="1"/>
    <col min="11010" max="11011" width="40.140625" style="13" customWidth="1"/>
    <col min="11012" max="11012" width="27.28515625" style="13" customWidth="1"/>
    <col min="11013" max="11013" width="20.7109375" style="13" customWidth="1"/>
    <col min="11014" max="11014" width="22.42578125" style="13" customWidth="1"/>
    <col min="11015" max="11015" width="21.28515625" style="13" customWidth="1"/>
    <col min="11016" max="11016" width="16" style="13" bestFit="1" customWidth="1"/>
    <col min="11017" max="11017" width="49" style="13" customWidth="1"/>
    <col min="11018" max="11261" width="11.5703125" style="13"/>
    <col min="11262" max="11262" width="1.7109375" style="13" customWidth="1"/>
    <col min="11263" max="11264" width="28.7109375" style="13" customWidth="1"/>
    <col min="11265" max="11265" width="22.85546875" style="13" bestFit="1" customWidth="1"/>
    <col min="11266" max="11267" width="40.140625" style="13" customWidth="1"/>
    <col min="11268" max="11268" width="27.28515625" style="13" customWidth="1"/>
    <col min="11269" max="11269" width="20.7109375" style="13" customWidth="1"/>
    <col min="11270" max="11270" width="22.42578125" style="13" customWidth="1"/>
    <col min="11271" max="11271" width="21.28515625" style="13" customWidth="1"/>
    <col min="11272" max="11272" width="16" style="13" bestFit="1" customWidth="1"/>
    <col min="11273" max="11273" width="49" style="13" customWidth="1"/>
    <col min="11274" max="11517" width="11.5703125" style="13"/>
    <col min="11518" max="11518" width="1.7109375" style="13" customWidth="1"/>
    <col min="11519" max="11520" width="28.7109375" style="13" customWidth="1"/>
    <col min="11521" max="11521" width="22.85546875" style="13" bestFit="1" customWidth="1"/>
    <col min="11522" max="11523" width="40.140625" style="13" customWidth="1"/>
    <col min="11524" max="11524" width="27.28515625" style="13" customWidth="1"/>
    <col min="11525" max="11525" width="20.7109375" style="13" customWidth="1"/>
    <col min="11526" max="11526" width="22.42578125" style="13" customWidth="1"/>
    <col min="11527" max="11527" width="21.28515625" style="13" customWidth="1"/>
    <col min="11528" max="11528" width="16" style="13" bestFit="1" customWidth="1"/>
    <col min="11529" max="11529" width="49" style="13" customWidth="1"/>
    <col min="11530" max="11773" width="11.5703125" style="13"/>
    <col min="11774" max="11774" width="1.7109375" style="13" customWidth="1"/>
    <col min="11775" max="11776" width="28.7109375" style="13" customWidth="1"/>
    <col min="11777" max="11777" width="22.85546875" style="13" bestFit="1" customWidth="1"/>
    <col min="11778" max="11779" width="40.140625" style="13" customWidth="1"/>
    <col min="11780" max="11780" width="27.28515625" style="13" customWidth="1"/>
    <col min="11781" max="11781" width="20.7109375" style="13" customWidth="1"/>
    <col min="11782" max="11782" width="22.42578125" style="13" customWidth="1"/>
    <col min="11783" max="11783" width="21.28515625" style="13" customWidth="1"/>
    <col min="11784" max="11784" width="16" style="13" bestFit="1" customWidth="1"/>
    <col min="11785" max="11785" width="49" style="13" customWidth="1"/>
    <col min="11786" max="12029" width="11.5703125" style="13"/>
    <col min="12030" max="12030" width="1.7109375" style="13" customWidth="1"/>
    <col min="12031" max="12032" width="28.7109375" style="13" customWidth="1"/>
    <col min="12033" max="12033" width="22.85546875" style="13" bestFit="1" customWidth="1"/>
    <col min="12034" max="12035" width="40.140625" style="13" customWidth="1"/>
    <col min="12036" max="12036" width="27.28515625" style="13" customWidth="1"/>
    <col min="12037" max="12037" width="20.7109375" style="13" customWidth="1"/>
    <col min="12038" max="12038" width="22.42578125" style="13" customWidth="1"/>
    <col min="12039" max="12039" width="21.28515625" style="13" customWidth="1"/>
    <col min="12040" max="12040" width="16" style="13" bestFit="1" customWidth="1"/>
    <col min="12041" max="12041" width="49" style="13" customWidth="1"/>
    <col min="12042" max="12285" width="11.5703125" style="13"/>
    <col min="12286" max="12286" width="1.7109375" style="13" customWidth="1"/>
    <col min="12287" max="12288" width="28.7109375" style="13" customWidth="1"/>
    <col min="12289" max="12289" width="22.85546875" style="13" bestFit="1" customWidth="1"/>
    <col min="12290" max="12291" width="40.140625" style="13" customWidth="1"/>
    <col min="12292" max="12292" width="27.28515625" style="13" customWidth="1"/>
    <col min="12293" max="12293" width="20.7109375" style="13" customWidth="1"/>
    <col min="12294" max="12294" width="22.42578125" style="13" customWidth="1"/>
    <col min="12295" max="12295" width="21.28515625" style="13" customWidth="1"/>
    <col min="12296" max="12296" width="16" style="13" bestFit="1" customWidth="1"/>
    <col min="12297" max="12297" width="49" style="13" customWidth="1"/>
    <col min="12298" max="12541" width="11.5703125" style="13"/>
    <col min="12542" max="12542" width="1.7109375" style="13" customWidth="1"/>
    <col min="12543" max="12544" width="28.7109375" style="13" customWidth="1"/>
    <col min="12545" max="12545" width="22.85546875" style="13" bestFit="1" customWidth="1"/>
    <col min="12546" max="12547" width="40.140625" style="13" customWidth="1"/>
    <col min="12548" max="12548" width="27.28515625" style="13" customWidth="1"/>
    <col min="12549" max="12549" width="20.7109375" style="13" customWidth="1"/>
    <col min="12550" max="12550" width="22.42578125" style="13" customWidth="1"/>
    <col min="12551" max="12551" width="21.28515625" style="13" customWidth="1"/>
    <col min="12552" max="12552" width="16" style="13" bestFit="1" customWidth="1"/>
    <col min="12553" max="12553" width="49" style="13" customWidth="1"/>
    <col min="12554" max="12797" width="11.5703125" style="13"/>
    <col min="12798" max="12798" width="1.7109375" style="13" customWidth="1"/>
    <col min="12799" max="12800" width="28.7109375" style="13" customWidth="1"/>
    <col min="12801" max="12801" width="22.85546875" style="13" bestFit="1" customWidth="1"/>
    <col min="12802" max="12803" width="40.140625" style="13" customWidth="1"/>
    <col min="12804" max="12804" width="27.28515625" style="13" customWidth="1"/>
    <col min="12805" max="12805" width="20.7109375" style="13" customWidth="1"/>
    <col min="12806" max="12806" width="22.42578125" style="13" customWidth="1"/>
    <col min="12807" max="12807" width="21.28515625" style="13" customWidth="1"/>
    <col min="12808" max="12808" width="16" style="13" bestFit="1" customWidth="1"/>
    <col min="12809" max="12809" width="49" style="13" customWidth="1"/>
    <col min="12810" max="13053" width="11.5703125" style="13"/>
    <col min="13054" max="13054" width="1.7109375" style="13" customWidth="1"/>
    <col min="13055" max="13056" width="28.7109375" style="13" customWidth="1"/>
    <col min="13057" max="13057" width="22.85546875" style="13" bestFit="1" customWidth="1"/>
    <col min="13058" max="13059" width="40.140625" style="13" customWidth="1"/>
    <col min="13060" max="13060" width="27.28515625" style="13" customWidth="1"/>
    <col min="13061" max="13061" width="20.7109375" style="13" customWidth="1"/>
    <col min="13062" max="13062" width="22.42578125" style="13" customWidth="1"/>
    <col min="13063" max="13063" width="21.28515625" style="13" customWidth="1"/>
    <col min="13064" max="13064" width="16" style="13" bestFit="1" customWidth="1"/>
    <col min="13065" max="13065" width="49" style="13" customWidth="1"/>
    <col min="13066" max="13309" width="11.5703125" style="13"/>
    <col min="13310" max="13310" width="1.7109375" style="13" customWidth="1"/>
    <col min="13311" max="13312" width="28.7109375" style="13" customWidth="1"/>
    <col min="13313" max="13313" width="22.85546875" style="13" bestFit="1" customWidth="1"/>
    <col min="13314" max="13315" width="40.140625" style="13" customWidth="1"/>
    <col min="13316" max="13316" width="27.28515625" style="13" customWidth="1"/>
    <col min="13317" max="13317" width="20.7109375" style="13" customWidth="1"/>
    <col min="13318" max="13318" width="22.42578125" style="13" customWidth="1"/>
    <col min="13319" max="13319" width="21.28515625" style="13" customWidth="1"/>
    <col min="13320" max="13320" width="16" style="13" bestFit="1" customWidth="1"/>
    <col min="13321" max="13321" width="49" style="13" customWidth="1"/>
    <col min="13322" max="13565" width="11.5703125" style="13"/>
    <col min="13566" max="13566" width="1.7109375" style="13" customWidth="1"/>
    <col min="13567" max="13568" width="28.7109375" style="13" customWidth="1"/>
    <col min="13569" max="13569" width="22.85546875" style="13" bestFit="1" customWidth="1"/>
    <col min="13570" max="13571" width="40.140625" style="13" customWidth="1"/>
    <col min="13572" max="13572" width="27.28515625" style="13" customWidth="1"/>
    <col min="13573" max="13573" width="20.7109375" style="13" customWidth="1"/>
    <col min="13574" max="13574" width="22.42578125" style="13" customWidth="1"/>
    <col min="13575" max="13575" width="21.28515625" style="13" customWidth="1"/>
    <col min="13576" max="13576" width="16" style="13" bestFit="1" customWidth="1"/>
    <col min="13577" max="13577" width="49" style="13" customWidth="1"/>
    <col min="13578" max="13821" width="11.5703125" style="13"/>
    <col min="13822" max="13822" width="1.7109375" style="13" customWidth="1"/>
    <col min="13823" max="13824" width="28.7109375" style="13" customWidth="1"/>
    <col min="13825" max="13825" width="22.85546875" style="13" bestFit="1" customWidth="1"/>
    <col min="13826" max="13827" width="40.140625" style="13" customWidth="1"/>
    <col min="13828" max="13828" width="27.28515625" style="13" customWidth="1"/>
    <col min="13829" max="13829" width="20.7109375" style="13" customWidth="1"/>
    <col min="13830" max="13830" width="22.42578125" style="13" customWidth="1"/>
    <col min="13831" max="13831" width="21.28515625" style="13" customWidth="1"/>
    <col min="13832" max="13832" width="16" style="13" bestFit="1" customWidth="1"/>
    <col min="13833" max="13833" width="49" style="13" customWidth="1"/>
    <col min="13834" max="14077" width="11.5703125" style="13"/>
    <col min="14078" max="14078" width="1.7109375" style="13" customWidth="1"/>
    <col min="14079" max="14080" width="28.7109375" style="13" customWidth="1"/>
    <col min="14081" max="14081" width="22.85546875" style="13" bestFit="1" customWidth="1"/>
    <col min="14082" max="14083" width="40.140625" style="13" customWidth="1"/>
    <col min="14084" max="14084" width="27.28515625" style="13" customWidth="1"/>
    <col min="14085" max="14085" width="20.7109375" style="13" customWidth="1"/>
    <col min="14086" max="14086" width="22.42578125" style="13" customWidth="1"/>
    <col min="14087" max="14087" width="21.28515625" style="13" customWidth="1"/>
    <col min="14088" max="14088" width="16" style="13" bestFit="1" customWidth="1"/>
    <col min="14089" max="14089" width="49" style="13" customWidth="1"/>
    <col min="14090" max="14333" width="11.5703125" style="13"/>
    <col min="14334" max="14334" width="1.7109375" style="13" customWidth="1"/>
    <col min="14335" max="14336" width="28.7109375" style="13" customWidth="1"/>
    <col min="14337" max="14337" width="22.85546875" style="13" bestFit="1" customWidth="1"/>
    <col min="14338" max="14339" width="40.140625" style="13" customWidth="1"/>
    <col min="14340" max="14340" width="27.28515625" style="13" customWidth="1"/>
    <col min="14341" max="14341" width="20.7109375" style="13" customWidth="1"/>
    <col min="14342" max="14342" width="22.42578125" style="13" customWidth="1"/>
    <col min="14343" max="14343" width="21.28515625" style="13" customWidth="1"/>
    <col min="14344" max="14344" width="16" style="13" bestFit="1" customWidth="1"/>
    <col min="14345" max="14345" width="49" style="13" customWidth="1"/>
    <col min="14346" max="14589" width="11.5703125" style="13"/>
    <col min="14590" max="14590" width="1.7109375" style="13" customWidth="1"/>
    <col min="14591" max="14592" width="28.7109375" style="13" customWidth="1"/>
    <col min="14593" max="14593" width="22.85546875" style="13" bestFit="1" customWidth="1"/>
    <col min="14594" max="14595" width="40.140625" style="13" customWidth="1"/>
    <col min="14596" max="14596" width="27.28515625" style="13" customWidth="1"/>
    <col min="14597" max="14597" width="20.7109375" style="13" customWidth="1"/>
    <col min="14598" max="14598" width="22.42578125" style="13" customWidth="1"/>
    <col min="14599" max="14599" width="21.28515625" style="13" customWidth="1"/>
    <col min="14600" max="14600" width="16" style="13" bestFit="1" customWidth="1"/>
    <col min="14601" max="14601" width="49" style="13" customWidth="1"/>
    <col min="14602" max="14845" width="11.5703125" style="13"/>
    <col min="14846" max="14846" width="1.7109375" style="13" customWidth="1"/>
    <col min="14847" max="14848" width="28.7109375" style="13" customWidth="1"/>
    <col min="14849" max="14849" width="22.85546875" style="13" bestFit="1" customWidth="1"/>
    <col min="14850" max="14851" width="40.140625" style="13" customWidth="1"/>
    <col min="14852" max="14852" width="27.28515625" style="13" customWidth="1"/>
    <col min="14853" max="14853" width="20.7109375" style="13" customWidth="1"/>
    <col min="14854" max="14854" width="22.42578125" style="13" customWidth="1"/>
    <col min="14855" max="14855" width="21.28515625" style="13" customWidth="1"/>
    <col min="14856" max="14856" width="16" style="13" bestFit="1" customWidth="1"/>
    <col min="14857" max="14857" width="49" style="13" customWidth="1"/>
    <col min="14858" max="15101" width="11.5703125" style="13"/>
    <col min="15102" max="15102" width="1.7109375" style="13" customWidth="1"/>
    <col min="15103" max="15104" width="28.7109375" style="13" customWidth="1"/>
    <col min="15105" max="15105" width="22.85546875" style="13" bestFit="1" customWidth="1"/>
    <col min="15106" max="15107" width="40.140625" style="13" customWidth="1"/>
    <col min="15108" max="15108" width="27.28515625" style="13" customWidth="1"/>
    <col min="15109" max="15109" width="20.7109375" style="13" customWidth="1"/>
    <col min="15110" max="15110" width="22.42578125" style="13" customWidth="1"/>
    <col min="15111" max="15111" width="21.28515625" style="13" customWidth="1"/>
    <col min="15112" max="15112" width="16" style="13" bestFit="1" customWidth="1"/>
    <col min="15113" max="15113" width="49" style="13" customWidth="1"/>
    <col min="15114" max="15357" width="11.5703125" style="13"/>
    <col min="15358" max="15358" width="1.7109375" style="13" customWidth="1"/>
    <col min="15359" max="15360" width="28.7109375" style="13" customWidth="1"/>
    <col min="15361" max="15361" width="22.85546875" style="13" bestFit="1" customWidth="1"/>
    <col min="15362" max="15363" width="40.140625" style="13" customWidth="1"/>
    <col min="15364" max="15364" width="27.28515625" style="13" customWidth="1"/>
    <col min="15365" max="15365" width="20.7109375" style="13" customWidth="1"/>
    <col min="15366" max="15366" width="22.42578125" style="13" customWidth="1"/>
    <col min="15367" max="15367" width="21.28515625" style="13" customWidth="1"/>
    <col min="15368" max="15368" width="16" style="13" bestFit="1" customWidth="1"/>
    <col min="15369" max="15369" width="49" style="13" customWidth="1"/>
    <col min="15370" max="15613" width="11.5703125" style="13"/>
    <col min="15614" max="15614" width="1.7109375" style="13" customWidth="1"/>
    <col min="15615" max="15616" width="28.7109375" style="13" customWidth="1"/>
    <col min="15617" max="15617" width="22.85546875" style="13" bestFit="1" customWidth="1"/>
    <col min="15618" max="15619" width="40.140625" style="13" customWidth="1"/>
    <col min="15620" max="15620" width="27.28515625" style="13" customWidth="1"/>
    <col min="15621" max="15621" width="20.7109375" style="13" customWidth="1"/>
    <col min="15622" max="15622" width="22.42578125" style="13" customWidth="1"/>
    <col min="15623" max="15623" width="21.28515625" style="13" customWidth="1"/>
    <col min="15624" max="15624" width="16" style="13" bestFit="1" customWidth="1"/>
    <col min="15625" max="15625" width="49" style="13" customWidth="1"/>
    <col min="15626" max="15869" width="11.5703125" style="13"/>
    <col min="15870" max="15870" width="1.7109375" style="13" customWidth="1"/>
    <col min="15871" max="15872" width="28.7109375" style="13" customWidth="1"/>
    <col min="15873" max="15873" width="22.85546875" style="13" bestFit="1" customWidth="1"/>
    <col min="15874" max="15875" width="40.140625" style="13" customWidth="1"/>
    <col min="15876" max="15876" width="27.28515625" style="13" customWidth="1"/>
    <col min="15877" max="15877" width="20.7109375" style="13" customWidth="1"/>
    <col min="15878" max="15878" width="22.42578125" style="13" customWidth="1"/>
    <col min="15879" max="15879" width="21.28515625" style="13" customWidth="1"/>
    <col min="15880" max="15880" width="16" style="13" bestFit="1" customWidth="1"/>
    <col min="15881" max="15881" width="49" style="13" customWidth="1"/>
    <col min="15882" max="16125" width="11.5703125" style="13"/>
    <col min="16126" max="16126" width="1.7109375" style="13" customWidth="1"/>
    <col min="16127" max="16128" width="28.7109375" style="13" customWidth="1"/>
    <col min="16129" max="16129" width="22.85546875" style="13" bestFit="1" customWidth="1"/>
    <col min="16130" max="16131" width="40.140625" style="13" customWidth="1"/>
    <col min="16132" max="16132" width="27.28515625" style="13" customWidth="1"/>
    <col min="16133" max="16133" width="20.7109375" style="13" customWidth="1"/>
    <col min="16134" max="16134" width="22.42578125" style="13" customWidth="1"/>
    <col min="16135" max="16135" width="21.28515625" style="13" customWidth="1"/>
    <col min="16136" max="16136" width="16" style="13" bestFit="1" customWidth="1"/>
    <col min="16137" max="16137" width="49" style="13" customWidth="1"/>
    <col min="16138" max="16384" width="11.5703125" style="13"/>
  </cols>
  <sheetData>
    <row r="2" spans="2:21" s="1" customFormat="1" ht="66.75" customHeight="1">
      <c r="B2" s="971" t="s">
        <v>402</v>
      </c>
      <c r="C2" s="972"/>
      <c r="D2" s="972"/>
      <c r="E2" s="972"/>
      <c r="F2" s="972"/>
      <c r="G2" s="972"/>
      <c r="H2" s="972"/>
      <c r="I2" s="972"/>
      <c r="J2" s="972"/>
      <c r="K2" s="972"/>
      <c r="L2" s="972"/>
      <c r="M2" s="972"/>
      <c r="N2" s="972"/>
    </row>
    <row r="3" spans="2:21" s="2" customFormat="1" ht="13.5" thickBot="1">
      <c r="B3" s="180" t="s">
        <v>403</v>
      </c>
      <c r="F3" s="180" t="s">
        <v>404</v>
      </c>
    </row>
    <row r="4" spans="2:21" s="2" customFormat="1" ht="36" customHeight="1" thickBot="1">
      <c r="B4" s="973" t="s">
        <v>1</v>
      </c>
      <c r="C4" s="974" t="s">
        <v>2</v>
      </c>
      <c r="D4" s="973" t="s">
        <v>3</v>
      </c>
      <c r="E4" s="973" t="s">
        <v>4</v>
      </c>
      <c r="F4" s="977" t="s">
        <v>5</v>
      </c>
      <c r="G4" s="973" t="s">
        <v>6</v>
      </c>
      <c r="H4" s="979" t="s">
        <v>7</v>
      </c>
      <c r="I4" s="980"/>
      <c r="J4" s="981"/>
      <c r="K4" s="985" t="s">
        <v>424</v>
      </c>
      <c r="L4" s="986"/>
      <c r="M4" s="986"/>
      <c r="N4" s="986"/>
      <c r="O4" s="986"/>
      <c r="Q4" s="985" t="s">
        <v>1186</v>
      </c>
      <c r="R4" s="986"/>
      <c r="S4" s="986"/>
      <c r="T4" s="986"/>
      <c r="U4" s="986"/>
    </row>
    <row r="5" spans="2:21" s="2" customFormat="1" ht="15.75" customHeight="1" thickBot="1">
      <c r="B5" s="973"/>
      <c r="C5" s="975"/>
      <c r="D5" s="973"/>
      <c r="E5" s="973"/>
      <c r="F5" s="978"/>
      <c r="G5" s="973"/>
      <c r="H5" s="982"/>
      <c r="I5" s="983"/>
      <c r="J5" s="984"/>
      <c r="K5" s="982"/>
      <c r="L5" s="983"/>
      <c r="M5" s="983"/>
      <c r="N5" s="983"/>
      <c r="O5" s="983"/>
      <c r="Q5" s="982"/>
      <c r="R5" s="983"/>
      <c r="S5" s="983"/>
      <c r="T5" s="983"/>
      <c r="U5" s="983"/>
    </row>
    <row r="6" spans="2:21" s="2" customFormat="1" ht="51" customHeight="1" thickBot="1">
      <c r="B6" s="974"/>
      <c r="C6" s="975"/>
      <c r="D6" s="974"/>
      <c r="E6" s="974"/>
      <c r="F6" s="3" t="s">
        <v>8</v>
      </c>
      <c r="G6" s="4" t="s">
        <v>8</v>
      </c>
      <c r="H6" s="4" t="s">
        <v>9</v>
      </c>
      <c r="I6" s="3" t="s">
        <v>10</v>
      </c>
      <c r="J6" s="3" t="s">
        <v>11</v>
      </c>
      <c r="K6" s="182" t="s">
        <v>421</v>
      </c>
      <c r="L6" s="182" t="s">
        <v>426</v>
      </c>
      <c r="M6" s="3" t="s">
        <v>422</v>
      </c>
      <c r="N6" s="182" t="s">
        <v>423</v>
      </c>
      <c r="O6" s="454" t="s">
        <v>1026</v>
      </c>
      <c r="Q6" s="588" t="s">
        <v>421</v>
      </c>
      <c r="R6" s="588" t="s">
        <v>426</v>
      </c>
      <c r="S6" s="3" t="s">
        <v>422</v>
      </c>
      <c r="T6" s="588" t="s">
        <v>423</v>
      </c>
      <c r="U6" s="588" t="s">
        <v>1026</v>
      </c>
    </row>
    <row r="7" spans="2:21" ht="90" customHeight="1">
      <c r="B7" s="991" t="s">
        <v>405</v>
      </c>
      <c r="C7" s="956" t="s">
        <v>406</v>
      </c>
      <c r="D7" s="953" t="s">
        <v>407</v>
      </c>
      <c r="E7" s="957">
        <v>800000000</v>
      </c>
      <c r="F7" s="953" t="s">
        <v>16</v>
      </c>
      <c r="G7" s="953" t="s">
        <v>52</v>
      </c>
      <c r="H7" s="953" t="s">
        <v>408</v>
      </c>
      <c r="I7" s="953" t="s">
        <v>409</v>
      </c>
      <c r="J7" s="953" t="s">
        <v>410</v>
      </c>
      <c r="K7" s="956" t="s">
        <v>52</v>
      </c>
      <c r="L7" s="958" t="s">
        <v>52</v>
      </c>
      <c r="M7" s="956" t="s">
        <v>781</v>
      </c>
      <c r="N7" s="992">
        <v>0</v>
      </c>
      <c r="O7" s="958"/>
      <c r="Q7" s="962"/>
      <c r="R7" s="962"/>
      <c r="S7" s="962" t="s">
        <v>1187</v>
      </c>
      <c r="T7" s="962"/>
      <c r="U7" s="962"/>
    </row>
    <row r="8" spans="2:21">
      <c r="B8" s="991"/>
      <c r="C8" s="956"/>
      <c r="D8" s="953"/>
      <c r="E8" s="953"/>
      <c r="F8" s="953"/>
      <c r="G8" s="953"/>
      <c r="H8" s="953"/>
      <c r="I8" s="953"/>
      <c r="J8" s="953"/>
      <c r="K8" s="956"/>
      <c r="L8" s="960"/>
      <c r="M8" s="956"/>
      <c r="N8" s="992"/>
      <c r="O8" s="960"/>
      <c r="Q8" s="963"/>
      <c r="R8" s="963"/>
      <c r="S8" s="963"/>
      <c r="T8" s="963"/>
      <c r="U8" s="963"/>
    </row>
    <row r="9" spans="2:21" ht="135">
      <c r="B9" s="988" t="s">
        <v>411</v>
      </c>
      <c r="C9" s="990" t="s">
        <v>412</v>
      </c>
      <c r="D9" s="958" t="s">
        <v>407</v>
      </c>
      <c r="E9" s="340">
        <v>1620000000</v>
      </c>
      <c r="F9" s="12" t="s">
        <v>52</v>
      </c>
      <c r="G9" s="12" t="s">
        <v>52</v>
      </c>
      <c r="H9" s="12" t="s">
        <v>413</v>
      </c>
      <c r="I9" s="12" t="s">
        <v>414</v>
      </c>
      <c r="J9" s="19" t="s">
        <v>415</v>
      </c>
      <c r="K9" s="211" t="s">
        <v>16</v>
      </c>
      <c r="L9" s="207" t="s">
        <v>52</v>
      </c>
      <c r="M9" s="211" t="s">
        <v>433</v>
      </c>
      <c r="N9" s="219">
        <v>1</v>
      </c>
      <c r="O9" s="18"/>
      <c r="P9" s="181" t="s">
        <v>416</v>
      </c>
      <c r="Q9" s="18"/>
      <c r="R9" s="18"/>
      <c r="S9" s="614" t="s">
        <v>1188</v>
      </c>
      <c r="T9" s="18"/>
      <c r="U9" s="18"/>
    </row>
    <row r="10" spans="2:21" ht="73.5" customHeight="1">
      <c r="B10" s="989"/>
      <c r="C10" s="966"/>
      <c r="D10" s="960"/>
      <c r="E10" s="339"/>
      <c r="F10" s="339"/>
      <c r="G10" s="339"/>
      <c r="H10" s="339"/>
      <c r="I10" s="339"/>
      <c r="J10" s="339"/>
      <c r="K10" s="313"/>
      <c r="L10" s="311"/>
      <c r="M10" s="313"/>
      <c r="N10" s="315"/>
      <c r="O10" s="19" t="s">
        <v>775</v>
      </c>
      <c r="P10" s="181"/>
      <c r="Q10" s="18"/>
      <c r="R10" s="18"/>
      <c r="S10" s="615" t="s">
        <v>1190</v>
      </c>
      <c r="T10" s="18"/>
      <c r="U10" s="18"/>
    </row>
    <row r="11" spans="2:21">
      <c r="B11" s="991" t="s">
        <v>417</v>
      </c>
      <c r="C11" s="956" t="s">
        <v>418</v>
      </c>
      <c r="D11" s="953" t="s">
        <v>407</v>
      </c>
      <c r="E11" s="957">
        <v>40000000</v>
      </c>
      <c r="F11" s="953" t="s">
        <v>52</v>
      </c>
      <c r="G11" s="953" t="s">
        <v>52</v>
      </c>
      <c r="H11" s="953" t="s">
        <v>413</v>
      </c>
      <c r="I11" s="953" t="s">
        <v>419</v>
      </c>
      <c r="J11" s="953" t="s">
        <v>420</v>
      </c>
      <c r="K11" s="953" t="s">
        <v>52</v>
      </c>
      <c r="L11" s="958" t="s">
        <v>52</v>
      </c>
      <c r="M11" s="953" t="s">
        <v>434</v>
      </c>
      <c r="N11" s="987">
        <v>0.5</v>
      </c>
      <c r="O11" s="958"/>
      <c r="Q11" s="958"/>
      <c r="R11" s="958"/>
      <c r="S11" s="961" t="s">
        <v>1189</v>
      </c>
      <c r="T11" s="958"/>
      <c r="U11" s="958"/>
    </row>
    <row r="12" spans="2:21">
      <c r="B12" s="991"/>
      <c r="C12" s="956"/>
      <c r="D12" s="953"/>
      <c r="E12" s="953"/>
      <c r="F12" s="953"/>
      <c r="G12" s="953"/>
      <c r="H12" s="953"/>
      <c r="I12" s="953"/>
      <c r="J12" s="953"/>
      <c r="K12" s="953"/>
      <c r="L12" s="959"/>
      <c r="M12" s="953"/>
      <c r="N12" s="987"/>
      <c r="O12" s="959"/>
      <c r="Q12" s="959"/>
      <c r="R12" s="959"/>
      <c r="S12" s="961"/>
      <c r="T12" s="959"/>
      <c r="U12" s="959"/>
    </row>
    <row r="13" spans="2:21">
      <c r="B13" s="991"/>
      <c r="C13" s="956"/>
      <c r="D13" s="953"/>
      <c r="E13" s="953"/>
      <c r="F13" s="953"/>
      <c r="G13" s="953"/>
      <c r="H13" s="953"/>
      <c r="I13" s="953"/>
      <c r="J13" s="953"/>
      <c r="K13" s="953"/>
      <c r="L13" s="960"/>
      <c r="M13" s="953"/>
      <c r="N13" s="987"/>
      <c r="O13" s="960"/>
      <c r="Q13" s="960"/>
      <c r="R13" s="960"/>
      <c r="S13" s="961"/>
      <c r="T13" s="960"/>
      <c r="U13" s="960"/>
    </row>
    <row r="14" spans="2:21">
      <c r="N14" s="344">
        <v>0.5</v>
      </c>
    </row>
    <row r="25" spans="8:8">
      <c r="H25" s="13" t="s">
        <v>425</v>
      </c>
    </row>
  </sheetData>
  <dataConsolidate/>
  <mergeCells count="51">
    <mergeCell ref="B2:N2"/>
    <mergeCell ref="L7:L8"/>
    <mergeCell ref="K7:K8"/>
    <mergeCell ref="M7:M8"/>
    <mergeCell ref="N7:N8"/>
    <mergeCell ref="B4:B6"/>
    <mergeCell ref="C4:C6"/>
    <mergeCell ref="D4:D6"/>
    <mergeCell ref="E4:E6"/>
    <mergeCell ref="F4:F5"/>
    <mergeCell ref="G4:G5"/>
    <mergeCell ref="H4:J5"/>
    <mergeCell ref="B7:B8"/>
    <mergeCell ref="C7:C8"/>
    <mergeCell ref="D7:D8"/>
    <mergeCell ref="E7:E8"/>
    <mergeCell ref="B9:B10"/>
    <mergeCell ref="D9:D10"/>
    <mergeCell ref="C9:C10"/>
    <mergeCell ref="I11:I13"/>
    <mergeCell ref="J11:J13"/>
    <mergeCell ref="B11:B13"/>
    <mergeCell ref="C11:C13"/>
    <mergeCell ref="D11:D13"/>
    <mergeCell ref="E11:E13"/>
    <mergeCell ref="F11:F13"/>
    <mergeCell ref="F7:F8"/>
    <mergeCell ref="O7:O8"/>
    <mergeCell ref="O11:O13"/>
    <mergeCell ref="K4:O5"/>
    <mergeCell ref="G11:G13"/>
    <mergeCell ref="H11:H13"/>
    <mergeCell ref="G7:G8"/>
    <mergeCell ref="H7:H8"/>
    <mergeCell ref="I7:I8"/>
    <mergeCell ref="J7:J8"/>
    <mergeCell ref="K11:K13"/>
    <mergeCell ref="M11:M13"/>
    <mergeCell ref="N11:N13"/>
    <mergeCell ref="L11:L13"/>
    <mergeCell ref="Q4:U5"/>
    <mergeCell ref="Q11:Q13"/>
    <mergeCell ref="R11:R13"/>
    <mergeCell ref="S11:S13"/>
    <mergeCell ref="T11:T13"/>
    <mergeCell ref="U11:U13"/>
    <mergeCell ref="S7:S8"/>
    <mergeCell ref="Q7:Q8"/>
    <mergeCell ref="R7:R8"/>
    <mergeCell ref="T7:T8"/>
    <mergeCell ref="U7:U8"/>
  </mergeCells>
  <pageMargins left="0.7" right="0.7" top="0.75" bottom="0.75" header="0.3" footer="0.3"/>
  <pageSetup orientation="portrait" verticalDpi="599"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[7]Hoja2!#REF!</xm:f>
          </x14:formula1>
          <xm:sqref>B7:B9 F7:G7 F9:G9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2:T122"/>
  <sheetViews>
    <sheetView zoomScaleNormal="100" workbookViewId="0">
      <pane xSplit="5" ySplit="6" topLeftCell="H113" activePane="bottomRight" state="frozen"/>
      <selection activeCell="K16" sqref="K16"/>
      <selection pane="topRight" activeCell="K16" sqref="K16"/>
      <selection pane="bottomLeft" activeCell="K16" sqref="K16"/>
      <selection pane="bottomRight" activeCell="Q122" sqref="Q122"/>
    </sheetView>
  </sheetViews>
  <sheetFormatPr baseColWidth="10" defaultColWidth="11.5703125" defaultRowHeight="15"/>
  <cols>
    <col min="1" max="1" width="1.7109375" style="13" customWidth="1"/>
    <col min="2" max="2" width="28.140625" style="13" customWidth="1"/>
    <col min="3" max="3" width="28.7109375" style="13" customWidth="1"/>
    <col min="4" max="4" width="22.85546875" style="13" bestFit="1" customWidth="1"/>
    <col min="5" max="5" width="14" style="13" customWidth="1"/>
    <col min="6" max="6" width="40.140625" style="13" customWidth="1"/>
    <col min="7" max="8" width="27.28515625" style="13" customWidth="1"/>
    <col min="9" max="9" width="20.7109375" style="13" customWidth="1"/>
    <col min="10" max="10" width="22.42578125" style="13" customWidth="1"/>
    <col min="11" max="11" width="21.28515625" style="13" hidden="1" customWidth="1"/>
    <col min="12" max="12" width="16" style="13" hidden="1" customWidth="1"/>
    <col min="13" max="13" width="53.140625" style="13" hidden="1" customWidth="1"/>
    <col min="14" max="14" width="15.5703125" style="13" hidden="1" customWidth="1"/>
    <col min="15" max="15" width="16.28515625" style="13" hidden="1" customWidth="1"/>
    <col min="16" max="16" width="19" style="13" customWidth="1"/>
    <col min="17" max="17" width="11.5703125" style="13"/>
    <col min="18" max="18" width="18" style="13" customWidth="1"/>
    <col min="19" max="19" width="11.5703125" style="13"/>
    <col min="20" max="20" width="15.5703125" style="13" customWidth="1"/>
    <col min="21"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20" s="1" customFormat="1" ht="66.75" customHeight="1">
      <c r="B2" s="971" t="s">
        <v>371</v>
      </c>
      <c r="C2" s="972"/>
      <c r="D2" s="972"/>
      <c r="E2" s="972"/>
      <c r="F2" s="972"/>
      <c r="G2" s="972"/>
      <c r="H2" s="972"/>
      <c r="I2" s="972"/>
      <c r="J2" s="972"/>
    </row>
    <row r="3" spans="2:20" s="2" customFormat="1" ht="13.5" thickBot="1"/>
    <row r="4" spans="2:20" s="2" customFormat="1" ht="36" customHeight="1" thickBot="1">
      <c r="B4" s="973" t="s">
        <v>1</v>
      </c>
      <c r="C4" s="974" t="s">
        <v>2</v>
      </c>
      <c r="D4" s="973" t="s">
        <v>3</v>
      </c>
      <c r="E4" s="973" t="s">
        <v>4</v>
      </c>
      <c r="F4" s="977" t="s">
        <v>5</v>
      </c>
      <c r="G4" s="973" t="s">
        <v>6</v>
      </c>
      <c r="H4" s="979" t="s">
        <v>7</v>
      </c>
      <c r="I4" s="980"/>
      <c r="J4" s="981"/>
      <c r="K4" s="985" t="s">
        <v>424</v>
      </c>
      <c r="L4" s="986"/>
      <c r="M4" s="986"/>
      <c r="N4" s="986"/>
      <c r="O4" s="986"/>
      <c r="P4" s="985" t="s">
        <v>1186</v>
      </c>
      <c r="Q4" s="986"/>
      <c r="R4" s="986"/>
      <c r="S4" s="986"/>
      <c r="T4" s="986"/>
    </row>
    <row r="5" spans="2:20" s="2" customFormat="1" ht="15.75" customHeight="1" thickBot="1">
      <c r="B5" s="973"/>
      <c r="C5" s="975"/>
      <c r="D5" s="973"/>
      <c r="E5" s="973"/>
      <c r="F5" s="978"/>
      <c r="G5" s="973"/>
      <c r="H5" s="982"/>
      <c r="I5" s="983"/>
      <c r="J5" s="984"/>
      <c r="K5" s="982"/>
      <c r="L5" s="983"/>
      <c r="M5" s="983"/>
      <c r="N5" s="983"/>
      <c r="O5" s="983"/>
      <c r="P5" s="982"/>
      <c r="Q5" s="983"/>
      <c r="R5" s="983"/>
      <c r="S5" s="983"/>
      <c r="T5" s="983"/>
    </row>
    <row r="6" spans="2:20" s="2" customFormat="1" ht="39" thickBot="1">
      <c r="B6" s="973"/>
      <c r="C6" s="976"/>
      <c r="D6" s="973"/>
      <c r="E6" s="973"/>
      <c r="F6" s="82" t="s">
        <v>8</v>
      </c>
      <c r="G6" s="83" t="s">
        <v>8</v>
      </c>
      <c r="H6" s="83" t="s">
        <v>9</v>
      </c>
      <c r="I6" s="82" t="s">
        <v>10</v>
      </c>
      <c r="J6" s="82" t="s">
        <v>11</v>
      </c>
      <c r="K6" s="183" t="s">
        <v>421</v>
      </c>
      <c r="L6" s="183" t="s">
        <v>426</v>
      </c>
      <c r="M6" s="3" t="s">
        <v>422</v>
      </c>
      <c r="N6" s="183" t="s">
        <v>423</v>
      </c>
      <c r="O6" s="454" t="s">
        <v>1026</v>
      </c>
      <c r="P6" s="588" t="s">
        <v>421</v>
      </c>
      <c r="Q6" s="588" t="s">
        <v>426</v>
      </c>
      <c r="R6" s="3" t="s">
        <v>422</v>
      </c>
      <c r="S6" s="588" t="s">
        <v>423</v>
      </c>
      <c r="T6" s="588" t="s">
        <v>1026</v>
      </c>
    </row>
    <row r="7" spans="2:20" ht="30">
      <c r="B7" s="993" t="s">
        <v>372</v>
      </c>
      <c r="C7" s="170" t="s">
        <v>373</v>
      </c>
      <c r="D7" s="171"/>
      <c r="E7" s="172">
        <f>SUM(E8:E14)</f>
        <v>309</v>
      </c>
      <c r="F7" s="18"/>
      <c r="G7" s="18"/>
      <c r="H7" s="18"/>
      <c r="I7" s="18"/>
      <c r="J7" s="186"/>
      <c r="K7" s="220"/>
      <c r="L7" s="220"/>
      <c r="M7" s="220"/>
      <c r="N7" s="18"/>
      <c r="O7" s="186"/>
      <c r="P7" s="220"/>
      <c r="Q7" s="220"/>
      <c r="R7" s="220"/>
      <c r="S7" s="18"/>
      <c r="T7" s="18"/>
    </row>
    <row r="8" spans="2:20" s="140" customFormat="1">
      <c r="B8" s="994"/>
      <c r="C8" s="330"/>
      <c r="D8" s="336" t="s">
        <v>90</v>
      </c>
      <c r="E8" s="337">
        <v>35</v>
      </c>
      <c r="F8" s="322" t="s">
        <v>52</v>
      </c>
      <c r="G8" s="322" t="s">
        <v>28</v>
      </c>
      <c r="H8" s="320">
        <v>42401</v>
      </c>
      <c r="I8" s="320">
        <v>42461</v>
      </c>
      <c r="J8" s="333">
        <v>42522</v>
      </c>
      <c r="K8" s="322" t="s">
        <v>16</v>
      </c>
      <c r="L8" s="322" t="s">
        <v>435</v>
      </c>
      <c r="M8" s="322" t="s">
        <v>436</v>
      </c>
      <c r="N8" s="322">
        <v>100</v>
      </c>
      <c r="O8" s="604"/>
      <c r="P8" s="322" t="s">
        <v>16</v>
      </c>
      <c r="Q8" s="322" t="s">
        <v>435</v>
      </c>
      <c r="R8" s="322" t="s">
        <v>436</v>
      </c>
      <c r="S8" s="322"/>
      <c r="T8" s="322"/>
    </row>
    <row r="9" spans="2:20" ht="30">
      <c r="B9" s="994"/>
      <c r="C9" s="173"/>
      <c r="D9" s="321" t="s">
        <v>374</v>
      </c>
      <c r="E9" s="175">
        <v>50</v>
      </c>
      <c r="F9" s="18" t="s">
        <v>52</v>
      </c>
      <c r="G9" s="18" t="s">
        <v>28</v>
      </c>
      <c r="H9" s="320">
        <v>42401</v>
      </c>
      <c r="I9" s="166">
        <v>42461</v>
      </c>
      <c r="J9" s="333">
        <v>42522</v>
      </c>
      <c r="K9" s="18" t="s">
        <v>16</v>
      </c>
      <c r="L9" s="18" t="s">
        <v>435</v>
      </c>
      <c r="M9" s="18" t="s">
        <v>436</v>
      </c>
      <c r="N9" s="18"/>
      <c r="O9" s="186"/>
      <c r="P9" s="18" t="s">
        <v>16</v>
      </c>
      <c r="Q9" s="18" t="s">
        <v>435</v>
      </c>
      <c r="R9" s="18" t="s">
        <v>436</v>
      </c>
      <c r="S9" s="18"/>
      <c r="T9" s="18"/>
    </row>
    <row r="10" spans="2:20">
      <c r="B10" s="994"/>
      <c r="C10" s="173"/>
      <c r="D10" s="321" t="s">
        <v>262</v>
      </c>
      <c r="E10" s="175">
        <v>40</v>
      </c>
      <c r="F10" s="18" t="s">
        <v>52</v>
      </c>
      <c r="G10" s="18" t="s">
        <v>28</v>
      </c>
      <c r="H10" s="320">
        <v>42401</v>
      </c>
      <c r="I10" s="18"/>
      <c r="J10" s="333">
        <v>42522</v>
      </c>
      <c r="K10" s="18" t="s">
        <v>16</v>
      </c>
      <c r="L10" s="18" t="s">
        <v>435</v>
      </c>
      <c r="M10" s="18" t="s">
        <v>436</v>
      </c>
      <c r="N10" s="18"/>
      <c r="O10" s="186"/>
      <c r="P10" s="18" t="s">
        <v>16</v>
      </c>
      <c r="Q10" s="18" t="s">
        <v>435</v>
      </c>
      <c r="R10" s="18" t="s">
        <v>436</v>
      </c>
      <c r="S10" s="18"/>
      <c r="T10" s="18"/>
    </row>
    <row r="11" spans="2:20">
      <c r="B11" s="994"/>
      <c r="C11" s="173"/>
      <c r="D11" s="321" t="s">
        <v>263</v>
      </c>
      <c r="E11" s="175">
        <v>70</v>
      </c>
      <c r="F11" s="18" t="s">
        <v>52</v>
      </c>
      <c r="G11" s="18" t="s">
        <v>28</v>
      </c>
      <c r="H11" s="320">
        <v>42401</v>
      </c>
      <c r="I11" s="166">
        <v>42461</v>
      </c>
      <c r="J11" s="333">
        <v>42522</v>
      </c>
      <c r="K11" s="18" t="s">
        <v>16</v>
      </c>
      <c r="L11" s="18" t="s">
        <v>435</v>
      </c>
      <c r="M11" s="18" t="s">
        <v>436</v>
      </c>
      <c r="N11" s="18"/>
      <c r="O11" s="186"/>
      <c r="P11" s="18" t="s">
        <v>16</v>
      </c>
      <c r="Q11" s="18" t="s">
        <v>435</v>
      </c>
      <c r="R11" s="18" t="s">
        <v>436</v>
      </c>
      <c r="S11" s="18"/>
      <c r="T11" s="18"/>
    </row>
    <row r="12" spans="2:20">
      <c r="B12" s="994"/>
      <c r="C12" s="173"/>
      <c r="D12" s="321" t="s">
        <v>264</v>
      </c>
      <c r="E12" s="175">
        <v>54</v>
      </c>
      <c r="F12" s="18" t="s">
        <v>52</v>
      </c>
      <c r="G12" s="18" t="s">
        <v>28</v>
      </c>
      <c r="H12" s="320">
        <v>42401</v>
      </c>
      <c r="I12" s="166">
        <v>42461</v>
      </c>
      <c r="J12" s="333">
        <v>42522</v>
      </c>
      <c r="K12" s="18" t="s">
        <v>16</v>
      </c>
      <c r="L12" s="18" t="s">
        <v>435</v>
      </c>
      <c r="M12" s="18" t="s">
        <v>436</v>
      </c>
      <c r="N12" s="18"/>
      <c r="O12" s="186"/>
      <c r="P12" s="18" t="s">
        <v>16</v>
      </c>
      <c r="Q12" s="18" t="s">
        <v>435</v>
      </c>
      <c r="R12" s="18" t="s">
        <v>436</v>
      </c>
      <c r="S12" s="18"/>
      <c r="T12" s="18"/>
    </row>
    <row r="13" spans="2:20" ht="30">
      <c r="B13" s="994"/>
      <c r="C13" s="173"/>
      <c r="D13" s="321" t="s">
        <v>375</v>
      </c>
      <c r="E13" s="175">
        <v>35</v>
      </c>
      <c r="F13" s="18" t="s">
        <v>52</v>
      </c>
      <c r="G13" s="18" t="s">
        <v>28</v>
      </c>
      <c r="H13" s="320">
        <v>42401</v>
      </c>
      <c r="I13" s="166">
        <v>42461</v>
      </c>
      <c r="J13" s="333">
        <v>42522</v>
      </c>
      <c r="K13" s="18" t="s">
        <v>16</v>
      </c>
      <c r="L13" s="18" t="s">
        <v>435</v>
      </c>
      <c r="M13" s="18" t="s">
        <v>437</v>
      </c>
      <c r="N13" s="18"/>
      <c r="O13" s="186"/>
      <c r="P13" s="18" t="s">
        <v>16</v>
      </c>
      <c r="Q13" s="18" t="s">
        <v>435</v>
      </c>
      <c r="R13" s="18" t="s">
        <v>437</v>
      </c>
      <c r="S13" s="18"/>
      <c r="T13" s="18"/>
    </row>
    <row r="14" spans="2:20">
      <c r="B14" s="994"/>
      <c r="C14" s="173"/>
      <c r="D14" s="321" t="s">
        <v>266</v>
      </c>
      <c r="E14" s="175">
        <v>25</v>
      </c>
      <c r="F14" s="18" t="s">
        <v>52</v>
      </c>
      <c r="G14" s="18" t="s">
        <v>28</v>
      </c>
      <c r="H14" s="320">
        <v>42401</v>
      </c>
      <c r="I14" s="166">
        <v>42461</v>
      </c>
      <c r="J14" s="333">
        <v>42522</v>
      </c>
      <c r="K14" s="18" t="s">
        <v>16</v>
      </c>
      <c r="L14" s="18" t="s">
        <v>435</v>
      </c>
      <c r="M14" s="18" t="s">
        <v>436</v>
      </c>
      <c r="N14" s="18"/>
      <c r="O14" s="186"/>
      <c r="P14" s="18" t="s">
        <v>16</v>
      </c>
      <c r="Q14" s="18" t="s">
        <v>435</v>
      </c>
      <c r="R14" s="18" t="s">
        <v>436</v>
      </c>
      <c r="S14" s="18"/>
      <c r="T14" s="18"/>
    </row>
    <row r="15" spans="2:20" ht="60">
      <c r="B15" s="994"/>
      <c r="C15" s="170" t="s">
        <v>376</v>
      </c>
      <c r="D15" s="171"/>
      <c r="E15" s="172">
        <f>SUM(E16:E18)</f>
        <v>80</v>
      </c>
      <c r="F15" s="18"/>
      <c r="G15" s="18"/>
      <c r="H15" s="322"/>
      <c r="I15" s="18"/>
      <c r="J15" s="604"/>
      <c r="K15" s="220"/>
      <c r="L15" s="220"/>
      <c r="M15" s="220"/>
      <c r="N15" s="18"/>
      <c r="O15" s="186"/>
      <c r="P15" s="220"/>
      <c r="Q15" s="220"/>
      <c r="R15" s="220"/>
      <c r="S15" s="18"/>
      <c r="T15" s="18"/>
    </row>
    <row r="16" spans="2:20" s="140" customFormat="1" ht="75">
      <c r="B16" s="994"/>
      <c r="C16" s="330"/>
      <c r="D16" s="336" t="s">
        <v>90</v>
      </c>
      <c r="E16" s="337">
        <v>40</v>
      </c>
      <c r="F16" s="322" t="s">
        <v>52</v>
      </c>
      <c r="G16" s="322" t="s">
        <v>28</v>
      </c>
      <c r="H16" s="320">
        <v>42401</v>
      </c>
      <c r="I16" s="320">
        <v>42461</v>
      </c>
      <c r="J16" s="333">
        <v>42522</v>
      </c>
      <c r="K16" s="322" t="s">
        <v>438</v>
      </c>
      <c r="L16" s="322" t="s">
        <v>435</v>
      </c>
      <c r="M16" s="338" t="s">
        <v>439</v>
      </c>
      <c r="N16" s="322">
        <v>100</v>
      </c>
      <c r="O16" s="604" t="s">
        <v>767</v>
      </c>
      <c r="P16" s="322" t="s">
        <v>438</v>
      </c>
      <c r="Q16" s="322" t="s">
        <v>435</v>
      </c>
      <c r="R16" s="338" t="s">
        <v>439</v>
      </c>
      <c r="S16" s="322"/>
      <c r="T16" s="322"/>
    </row>
    <row r="17" spans="2:20">
      <c r="B17" s="994"/>
      <c r="C17" s="173"/>
      <c r="D17" s="174" t="s">
        <v>263</v>
      </c>
      <c r="E17" s="175">
        <v>15</v>
      </c>
      <c r="F17" s="18" t="s">
        <v>52</v>
      </c>
      <c r="G17" s="18" t="s">
        <v>28</v>
      </c>
      <c r="H17" s="320">
        <v>42401</v>
      </c>
      <c r="I17" s="166">
        <v>42461</v>
      </c>
      <c r="J17" s="333">
        <v>42522</v>
      </c>
      <c r="K17" s="18" t="s">
        <v>16</v>
      </c>
      <c r="L17" s="18" t="s">
        <v>435</v>
      </c>
      <c r="M17" s="18" t="s">
        <v>436</v>
      </c>
      <c r="N17" s="18"/>
      <c r="O17" s="186"/>
      <c r="P17" s="18" t="s">
        <v>16</v>
      </c>
      <c r="Q17" s="18" t="s">
        <v>435</v>
      </c>
      <c r="R17" s="18" t="s">
        <v>436</v>
      </c>
      <c r="S17" s="18"/>
      <c r="T17" s="18"/>
    </row>
    <row r="18" spans="2:20" ht="30">
      <c r="B18" s="994"/>
      <c r="C18" s="173"/>
      <c r="D18" s="174" t="s">
        <v>375</v>
      </c>
      <c r="E18" s="175">
        <v>25</v>
      </c>
      <c r="F18" s="18" t="s">
        <v>52</v>
      </c>
      <c r="G18" s="18" t="s">
        <v>28</v>
      </c>
      <c r="H18" s="320">
        <v>42401</v>
      </c>
      <c r="I18" s="166">
        <v>42461</v>
      </c>
      <c r="J18" s="333">
        <v>42522</v>
      </c>
      <c r="K18" s="18" t="s">
        <v>16</v>
      </c>
      <c r="L18" s="18" t="s">
        <v>435</v>
      </c>
      <c r="M18" s="18" t="s">
        <v>440</v>
      </c>
      <c r="N18" s="18"/>
      <c r="O18" s="186"/>
      <c r="P18" s="18" t="s">
        <v>16</v>
      </c>
      <c r="Q18" s="18" t="s">
        <v>435</v>
      </c>
      <c r="R18" s="18" t="s">
        <v>440</v>
      </c>
      <c r="S18" s="18"/>
      <c r="T18" s="18"/>
    </row>
    <row r="19" spans="2:20" ht="30">
      <c r="B19" s="994"/>
      <c r="C19" s="170" t="s">
        <v>377</v>
      </c>
      <c r="D19" s="171"/>
      <c r="E19" s="172">
        <f>SUM(E20:E25)</f>
        <v>36</v>
      </c>
      <c r="F19" s="18"/>
      <c r="G19" s="18"/>
      <c r="H19" s="322"/>
      <c r="I19" s="18"/>
      <c r="J19" s="604"/>
      <c r="K19" s="220"/>
      <c r="L19" s="220"/>
      <c r="M19" s="220"/>
      <c r="N19" s="18"/>
      <c r="O19" s="186"/>
      <c r="P19" s="220"/>
      <c r="Q19" s="220"/>
      <c r="R19" s="220"/>
      <c r="S19" s="18"/>
      <c r="T19" s="18"/>
    </row>
    <row r="20" spans="2:20" s="140" customFormat="1">
      <c r="B20" s="994"/>
      <c r="C20" s="330"/>
      <c r="D20" s="336" t="s">
        <v>90</v>
      </c>
      <c r="E20" s="337">
        <v>10</v>
      </c>
      <c r="F20" s="322" t="s">
        <v>52</v>
      </c>
      <c r="G20" s="322" t="s">
        <v>28</v>
      </c>
      <c r="H20" s="320">
        <v>42401</v>
      </c>
      <c r="I20" s="320">
        <v>42461</v>
      </c>
      <c r="J20" s="333">
        <v>42522</v>
      </c>
      <c r="K20" s="322" t="s">
        <v>16</v>
      </c>
      <c r="L20" s="322" t="s">
        <v>435</v>
      </c>
      <c r="M20" s="322" t="s">
        <v>436</v>
      </c>
      <c r="N20" s="322">
        <v>100</v>
      </c>
      <c r="O20" s="604"/>
      <c r="P20" s="322" t="s">
        <v>16</v>
      </c>
      <c r="Q20" s="322" t="s">
        <v>435</v>
      </c>
      <c r="R20" s="322" t="s">
        <v>436</v>
      </c>
      <c r="S20" s="322"/>
      <c r="T20" s="322"/>
    </row>
    <row r="21" spans="2:20" ht="30">
      <c r="B21" s="994"/>
      <c r="C21" s="173"/>
      <c r="D21" s="174" t="s">
        <v>374</v>
      </c>
      <c r="E21" s="175">
        <v>8</v>
      </c>
      <c r="F21" s="18" t="s">
        <v>52</v>
      </c>
      <c r="G21" s="18" t="s">
        <v>28</v>
      </c>
      <c r="H21" s="320">
        <v>42401</v>
      </c>
      <c r="I21" s="166">
        <v>42461</v>
      </c>
      <c r="J21" s="333">
        <v>42522</v>
      </c>
      <c r="K21" s="18" t="s">
        <v>16</v>
      </c>
      <c r="L21" s="18" t="s">
        <v>435</v>
      </c>
      <c r="M21" s="18" t="s">
        <v>436</v>
      </c>
      <c r="N21" s="18"/>
      <c r="O21" s="186"/>
      <c r="P21" s="18" t="s">
        <v>16</v>
      </c>
      <c r="Q21" s="18" t="s">
        <v>435</v>
      </c>
      <c r="R21" s="18" t="s">
        <v>436</v>
      </c>
      <c r="S21" s="18"/>
      <c r="T21" s="18"/>
    </row>
    <row r="22" spans="2:20">
      <c r="B22" s="994"/>
      <c r="C22" s="173"/>
      <c r="D22" s="174" t="s">
        <v>263</v>
      </c>
      <c r="E22" s="175">
        <v>5</v>
      </c>
      <c r="F22" s="18" t="s">
        <v>52</v>
      </c>
      <c r="G22" s="18" t="s">
        <v>28</v>
      </c>
      <c r="H22" s="320">
        <v>42401</v>
      </c>
      <c r="I22" s="166">
        <v>42461</v>
      </c>
      <c r="J22" s="333">
        <v>42522</v>
      </c>
      <c r="K22" s="18" t="s">
        <v>16</v>
      </c>
      <c r="L22" s="18" t="s">
        <v>435</v>
      </c>
      <c r="M22" s="18" t="s">
        <v>436</v>
      </c>
      <c r="N22" s="18"/>
      <c r="O22" s="186"/>
      <c r="P22" s="18" t="s">
        <v>16</v>
      </c>
      <c r="Q22" s="18" t="s">
        <v>435</v>
      </c>
      <c r="R22" s="18" t="s">
        <v>436</v>
      </c>
      <c r="S22" s="18"/>
      <c r="T22" s="18"/>
    </row>
    <row r="23" spans="2:20" ht="30">
      <c r="B23" s="994"/>
      <c r="C23" s="173"/>
      <c r="D23" s="174" t="s">
        <v>92</v>
      </c>
      <c r="E23" s="175">
        <v>5</v>
      </c>
      <c r="F23" s="18" t="s">
        <v>52</v>
      </c>
      <c r="G23" s="18" t="s">
        <v>28</v>
      </c>
      <c r="H23" s="320">
        <v>42401</v>
      </c>
      <c r="I23" s="166">
        <v>42461</v>
      </c>
      <c r="J23" s="333">
        <v>42522</v>
      </c>
      <c r="K23" s="18" t="s">
        <v>16</v>
      </c>
      <c r="L23" s="18" t="s">
        <v>435</v>
      </c>
      <c r="M23" s="18" t="s">
        <v>441</v>
      </c>
      <c r="N23" s="18"/>
      <c r="O23" s="186"/>
      <c r="P23" s="18" t="s">
        <v>16</v>
      </c>
      <c r="Q23" s="18" t="s">
        <v>435</v>
      </c>
      <c r="R23" s="18" t="s">
        <v>441</v>
      </c>
      <c r="S23" s="18"/>
      <c r="T23" s="18"/>
    </row>
    <row r="24" spans="2:20" ht="30">
      <c r="B24" s="994"/>
      <c r="C24" s="173"/>
      <c r="D24" s="174" t="s">
        <v>98</v>
      </c>
      <c r="E24" s="175">
        <v>3</v>
      </c>
      <c r="F24" s="18" t="s">
        <v>52</v>
      </c>
      <c r="G24" s="18" t="s">
        <v>28</v>
      </c>
      <c r="H24" s="320">
        <v>42401</v>
      </c>
      <c r="I24" s="166">
        <v>42461</v>
      </c>
      <c r="J24" s="333">
        <v>42522</v>
      </c>
      <c r="K24" s="18" t="s">
        <v>16</v>
      </c>
      <c r="L24" s="18" t="s">
        <v>435</v>
      </c>
      <c r="M24" s="18" t="s">
        <v>442</v>
      </c>
      <c r="N24" s="18"/>
      <c r="O24" s="186"/>
      <c r="P24" s="18" t="s">
        <v>16</v>
      </c>
      <c r="Q24" s="18" t="s">
        <v>435</v>
      </c>
      <c r="R24" s="18" t="s">
        <v>442</v>
      </c>
      <c r="S24" s="18"/>
      <c r="T24" s="18"/>
    </row>
    <row r="25" spans="2:20" ht="30">
      <c r="B25" s="994"/>
      <c r="C25" s="173"/>
      <c r="D25" s="174" t="s">
        <v>99</v>
      </c>
      <c r="E25" s="175">
        <v>5</v>
      </c>
      <c r="F25" s="18" t="s">
        <v>52</v>
      </c>
      <c r="G25" s="18" t="s">
        <v>28</v>
      </c>
      <c r="H25" s="320">
        <v>42401</v>
      </c>
      <c r="I25" s="166">
        <v>42461</v>
      </c>
      <c r="J25" s="333">
        <v>42522</v>
      </c>
      <c r="K25" s="18" t="s">
        <v>16</v>
      </c>
      <c r="L25" s="18" t="s">
        <v>435</v>
      </c>
      <c r="M25" s="18" t="s">
        <v>436</v>
      </c>
      <c r="N25" s="18"/>
      <c r="O25" s="186"/>
      <c r="P25" s="18" t="s">
        <v>16</v>
      </c>
      <c r="Q25" s="18" t="s">
        <v>435</v>
      </c>
      <c r="R25" s="18" t="s">
        <v>436</v>
      </c>
      <c r="S25" s="18"/>
      <c r="T25" s="18"/>
    </row>
    <row r="26" spans="2:20" ht="45">
      <c r="B26" s="994"/>
      <c r="C26" s="170" t="s">
        <v>378</v>
      </c>
      <c r="D26" s="171"/>
      <c r="E26" s="172">
        <f>SUM(E27:E33)</f>
        <v>66</v>
      </c>
      <c r="F26" s="18"/>
      <c r="G26" s="18"/>
      <c r="H26" s="322"/>
      <c r="I26" s="18"/>
      <c r="J26" s="604"/>
      <c r="K26" s="220"/>
      <c r="L26" s="220"/>
      <c r="M26" s="220"/>
      <c r="N26" s="18"/>
      <c r="O26" s="186"/>
      <c r="P26" s="220"/>
      <c r="Q26" s="220"/>
      <c r="R26" s="220"/>
      <c r="S26" s="18"/>
      <c r="T26" s="18"/>
    </row>
    <row r="27" spans="2:20" s="140" customFormat="1">
      <c r="B27" s="994"/>
      <c r="C27" s="330"/>
      <c r="D27" s="336" t="s">
        <v>90</v>
      </c>
      <c r="E27" s="337">
        <v>15</v>
      </c>
      <c r="F27" s="322" t="s">
        <v>52</v>
      </c>
      <c r="G27" s="322" t="s">
        <v>28</v>
      </c>
      <c r="H27" s="320">
        <v>42401</v>
      </c>
      <c r="I27" s="320">
        <v>42461</v>
      </c>
      <c r="J27" s="335">
        <v>42644</v>
      </c>
      <c r="K27" s="322" t="s">
        <v>16</v>
      </c>
      <c r="L27" s="322" t="s">
        <v>435</v>
      </c>
      <c r="M27" s="322" t="s">
        <v>441</v>
      </c>
      <c r="N27" s="322">
        <v>100</v>
      </c>
      <c r="O27" s="604"/>
      <c r="P27" s="322" t="s">
        <v>16</v>
      </c>
      <c r="Q27" s="322" t="s">
        <v>435</v>
      </c>
      <c r="R27" s="322" t="s">
        <v>441</v>
      </c>
      <c r="S27" s="322"/>
      <c r="T27" s="322"/>
    </row>
    <row r="28" spans="2:20" ht="30">
      <c r="B28" s="994"/>
      <c r="C28" s="173"/>
      <c r="D28" s="174" t="s">
        <v>374</v>
      </c>
      <c r="E28" s="175">
        <v>10</v>
      </c>
      <c r="F28" s="18" t="s">
        <v>52</v>
      </c>
      <c r="G28" s="18" t="s">
        <v>28</v>
      </c>
      <c r="H28" s="320">
        <v>42401</v>
      </c>
      <c r="I28" s="166">
        <v>42461</v>
      </c>
      <c r="J28" s="335">
        <v>42644</v>
      </c>
      <c r="K28" s="18" t="s">
        <v>16</v>
      </c>
      <c r="L28" s="18" t="s">
        <v>435</v>
      </c>
      <c r="M28" s="18" t="s">
        <v>441</v>
      </c>
      <c r="N28" s="18"/>
      <c r="O28" s="186"/>
      <c r="P28" s="18" t="s">
        <v>16</v>
      </c>
      <c r="Q28" s="18" t="s">
        <v>435</v>
      </c>
      <c r="R28" s="18" t="s">
        <v>441</v>
      </c>
      <c r="S28" s="18"/>
      <c r="T28" s="18"/>
    </row>
    <row r="29" spans="2:20">
      <c r="B29" s="994"/>
      <c r="C29" s="173"/>
      <c r="D29" s="174" t="s">
        <v>262</v>
      </c>
      <c r="E29" s="175">
        <v>5</v>
      </c>
      <c r="F29" s="18" t="s">
        <v>52</v>
      </c>
      <c r="G29" s="18" t="s">
        <v>28</v>
      </c>
      <c r="H29" s="320">
        <v>42401</v>
      </c>
      <c r="I29" s="166">
        <v>42461</v>
      </c>
      <c r="J29" s="335">
        <v>42644</v>
      </c>
      <c r="K29" s="18" t="s">
        <v>16</v>
      </c>
      <c r="L29" s="18" t="s">
        <v>435</v>
      </c>
      <c r="M29" s="18" t="s">
        <v>436</v>
      </c>
      <c r="N29" s="18"/>
      <c r="O29" s="186"/>
      <c r="P29" s="18" t="s">
        <v>16</v>
      </c>
      <c r="Q29" s="18" t="s">
        <v>435</v>
      </c>
      <c r="R29" s="18" t="s">
        <v>436</v>
      </c>
      <c r="S29" s="18"/>
      <c r="T29" s="18"/>
    </row>
    <row r="30" spans="2:20">
      <c r="B30" s="994"/>
      <c r="C30" s="173"/>
      <c r="D30" s="174" t="s">
        <v>263</v>
      </c>
      <c r="E30" s="175">
        <v>15</v>
      </c>
      <c r="F30" s="18" t="s">
        <v>52</v>
      </c>
      <c r="G30" s="18" t="s">
        <v>28</v>
      </c>
      <c r="H30" s="320">
        <v>42401</v>
      </c>
      <c r="I30" s="166">
        <v>42461</v>
      </c>
      <c r="J30" s="335">
        <v>42644</v>
      </c>
      <c r="K30" s="18" t="s">
        <v>16</v>
      </c>
      <c r="L30" s="18" t="s">
        <v>435</v>
      </c>
      <c r="M30" s="18" t="s">
        <v>443</v>
      </c>
      <c r="N30" s="18"/>
      <c r="O30" s="186"/>
      <c r="P30" s="18" t="s">
        <v>16</v>
      </c>
      <c r="Q30" s="18" t="s">
        <v>435</v>
      </c>
      <c r="R30" s="18" t="s">
        <v>443</v>
      </c>
      <c r="S30" s="18"/>
      <c r="T30" s="18"/>
    </row>
    <row r="31" spans="2:20">
      <c r="B31" s="994"/>
      <c r="C31" s="173"/>
      <c r="D31" s="174" t="s">
        <v>264</v>
      </c>
      <c r="E31" s="175">
        <v>10</v>
      </c>
      <c r="F31" s="18" t="s">
        <v>52</v>
      </c>
      <c r="G31" s="18" t="s">
        <v>28</v>
      </c>
      <c r="H31" s="320">
        <v>42401</v>
      </c>
      <c r="I31" s="166">
        <v>42461</v>
      </c>
      <c r="J31" s="335">
        <v>42644</v>
      </c>
      <c r="K31" s="18" t="s">
        <v>16</v>
      </c>
      <c r="L31" s="18" t="s">
        <v>435</v>
      </c>
      <c r="M31" s="18" t="s">
        <v>444</v>
      </c>
      <c r="N31" s="18"/>
      <c r="O31" s="186"/>
      <c r="P31" s="18" t="s">
        <v>16</v>
      </c>
      <c r="Q31" s="18" t="s">
        <v>435</v>
      </c>
      <c r="R31" s="18" t="s">
        <v>444</v>
      </c>
      <c r="S31" s="18"/>
      <c r="T31" s="18"/>
    </row>
    <row r="32" spans="2:20" ht="30">
      <c r="B32" s="994"/>
      <c r="C32" s="173"/>
      <c r="D32" s="174" t="s">
        <v>375</v>
      </c>
      <c r="E32" s="175">
        <v>6</v>
      </c>
      <c r="F32" s="18" t="s">
        <v>52</v>
      </c>
      <c r="G32" s="18" t="s">
        <v>28</v>
      </c>
      <c r="H32" s="320">
        <v>42401</v>
      </c>
      <c r="I32" s="166">
        <v>42461</v>
      </c>
      <c r="J32" s="335">
        <v>42644</v>
      </c>
      <c r="K32" s="18" t="s">
        <v>16</v>
      </c>
      <c r="L32" s="18" t="s">
        <v>435</v>
      </c>
      <c r="M32" s="18" t="s">
        <v>444</v>
      </c>
      <c r="N32" s="18"/>
      <c r="O32" s="186"/>
      <c r="P32" s="18" t="s">
        <v>16</v>
      </c>
      <c r="Q32" s="18" t="s">
        <v>435</v>
      </c>
      <c r="R32" s="18" t="s">
        <v>444</v>
      </c>
      <c r="S32" s="18"/>
      <c r="T32" s="18"/>
    </row>
    <row r="33" spans="2:20">
      <c r="B33" s="994"/>
      <c r="C33" s="173"/>
      <c r="D33" s="174" t="s">
        <v>266</v>
      </c>
      <c r="E33" s="175">
        <v>5</v>
      </c>
      <c r="F33" s="18" t="s">
        <v>52</v>
      </c>
      <c r="G33" s="18" t="s">
        <v>28</v>
      </c>
      <c r="H33" s="320">
        <v>42401</v>
      </c>
      <c r="I33" s="166">
        <v>42461</v>
      </c>
      <c r="J33" s="335">
        <v>42644</v>
      </c>
      <c r="K33" s="18" t="s">
        <v>52</v>
      </c>
      <c r="L33" s="18">
        <v>30</v>
      </c>
      <c r="M33" s="18" t="s">
        <v>445</v>
      </c>
      <c r="N33" s="18"/>
      <c r="O33" s="186"/>
      <c r="P33" s="18" t="s">
        <v>52</v>
      </c>
      <c r="Q33" s="18">
        <v>30</v>
      </c>
      <c r="R33" s="18" t="s">
        <v>445</v>
      </c>
      <c r="S33" s="18"/>
      <c r="T33" s="18"/>
    </row>
    <row r="34" spans="2:20" ht="60">
      <c r="B34" s="994"/>
      <c r="C34" s="170" t="s">
        <v>379</v>
      </c>
      <c r="D34" s="171"/>
      <c r="E34" s="172">
        <f>SUM(E35:E41)</f>
        <v>455</v>
      </c>
      <c r="F34" s="18"/>
      <c r="G34" s="18"/>
      <c r="H34" s="322"/>
      <c r="I34" s="18"/>
      <c r="J34" s="604"/>
      <c r="K34" s="220"/>
      <c r="L34" s="220"/>
      <c r="M34" s="220"/>
      <c r="N34" s="18"/>
      <c r="O34" s="186"/>
      <c r="P34" s="220"/>
      <c r="Q34" s="220"/>
      <c r="R34" s="220"/>
      <c r="S34" s="18"/>
      <c r="T34" s="18"/>
    </row>
    <row r="35" spans="2:20" s="140" customFormat="1">
      <c r="B35" s="994"/>
      <c r="C35" s="330"/>
      <c r="D35" s="336" t="s">
        <v>90</v>
      </c>
      <c r="E35" s="337">
        <v>80</v>
      </c>
      <c r="F35" s="322" t="s">
        <v>52</v>
      </c>
      <c r="G35" s="322" t="s">
        <v>28</v>
      </c>
      <c r="H35" s="320">
        <v>42401</v>
      </c>
      <c r="I35" s="320">
        <v>42461</v>
      </c>
      <c r="J35" s="335">
        <v>42644</v>
      </c>
      <c r="K35" s="322" t="s">
        <v>16</v>
      </c>
      <c r="L35" s="322" t="s">
        <v>435</v>
      </c>
      <c r="M35" s="322" t="s">
        <v>444</v>
      </c>
      <c r="N35" s="322">
        <v>100</v>
      </c>
      <c r="O35" s="604"/>
      <c r="P35" s="322" t="s">
        <v>16</v>
      </c>
      <c r="Q35" s="322" t="s">
        <v>435</v>
      </c>
      <c r="R35" s="322" t="s">
        <v>444</v>
      </c>
      <c r="S35" s="322"/>
      <c r="T35" s="322"/>
    </row>
    <row r="36" spans="2:20" ht="30">
      <c r="B36" s="994"/>
      <c r="C36" s="173"/>
      <c r="D36" s="174" t="s">
        <v>374</v>
      </c>
      <c r="E36" s="175">
        <v>70</v>
      </c>
      <c r="F36" s="18" t="s">
        <v>52</v>
      </c>
      <c r="G36" s="18" t="s">
        <v>28</v>
      </c>
      <c r="H36" s="320">
        <v>42401</v>
      </c>
      <c r="I36" s="166">
        <v>42461</v>
      </c>
      <c r="J36" s="335">
        <v>42644</v>
      </c>
      <c r="K36" s="18" t="s">
        <v>16</v>
      </c>
      <c r="L36" s="18" t="s">
        <v>435</v>
      </c>
      <c r="M36" s="18" t="s">
        <v>436</v>
      </c>
      <c r="N36" s="18"/>
      <c r="O36" s="186"/>
      <c r="P36" s="18" t="s">
        <v>16</v>
      </c>
      <c r="Q36" s="18" t="s">
        <v>435</v>
      </c>
      <c r="R36" s="18" t="s">
        <v>436</v>
      </c>
      <c r="S36" s="18"/>
      <c r="T36" s="18"/>
    </row>
    <row r="37" spans="2:20">
      <c r="B37" s="994"/>
      <c r="C37" s="173"/>
      <c r="D37" s="174" t="s">
        <v>262</v>
      </c>
      <c r="E37" s="175">
        <v>65</v>
      </c>
      <c r="F37" s="18" t="s">
        <v>52</v>
      </c>
      <c r="G37" s="18" t="s">
        <v>28</v>
      </c>
      <c r="H37" s="320">
        <v>42401</v>
      </c>
      <c r="I37" s="166">
        <v>42461</v>
      </c>
      <c r="J37" s="335">
        <v>42644</v>
      </c>
      <c r="K37" s="18" t="s">
        <v>16</v>
      </c>
      <c r="L37" s="18" t="s">
        <v>435</v>
      </c>
      <c r="M37" s="18" t="s">
        <v>436</v>
      </c>
      <c r="N37" s="18"/>
      <c r="O37" s="186"/>
      <c r="P37" s="18" t="s">
        <v>16</v>
      </c>
      <c r="Q37" s="18" t="s">
        <v>435</v>
      </c>
      <c r="R37" s="18" t="s">
        <v>436</v>
      </c>
      <c r="S37" s="18"/>
      <c r="T37" s="18"/>
    </row>
    <row r="38" spans="2:20">
      <c r="B38" s="994"/>
      <c r="C38" s="173"/>
      <c r="D38" s="174" t="s">
        <v>263</v>
      </c>
      <c r="E38" s="175">
        <v>75</v>
      </c>
      <c r="F38" s="18" t="s">
        <v>52</v>
      </c>
      <c r="G38" s="18" t="s">
        <v>28</v>
      </c>
      <c r="H38" s="320">
        <v>42401</v>
      </c>
      <c r="I38" s="166">
        <v>42461</v>
      </c>
      <c r="J38" s="335">
        <v>42644</v>
      </c>
      <c r="K38" s="18" t="s">
        <v>16</v>
      </c>
      <c r="L38" s="18" t="s">
        <v>435</v>
      </c>
      <c r="M38" s="18" t="s">
        <v>436</v>
      </c>
      <c r="N38" s="18"/>
      <c r="O38" s="186"/>
      <c r="P38" s="18" t="s">
        <v>16</v>
      </c>
      <c r="Q38" s="18" t="s">
        <v>435</v>
      </c>
      <c r="R38" s="18" t="s">
        <v>436</v>
      </c>
      <c r="S38" s="18"/>
      <c r="T38" s="18"/>
    </row>
    <row r="39" spans="2:20">
      <c r="B39" s="994"/>
      <c r="C39" s="173"/>
      <c r="D39" s="174" t="s">
        <v>264</v>
      </c>
      <c r="E39" s="175">
        <v>75</v>
      </c>
      <c r="F39" s="18" t="s">
        <v>52</v>
      </c>
      <c r="G39" s="18" t="s">
        <v>28</v>
      </c>
      <c r="H39" s="320">
        <v>42401</v>
      </c>
      <c r="I39" s="166">
        <v>42461</v>
      </c>
      <c r="J39" s="335">
        <v>42644</v>
      </c>
      <c r="K39" s="18" t="s">
        <v>16</v>
      </c>
      <c r="L39" s="18" t="s">
        <v>435</v>
      </c>
      <c r="M39" s="18" t="s">
        <v>436</v>
      </c>
      <c r="N39" s="18"/>
      <c r="O39" s="186"/>
      <c r="P39" s="18" t="s">
        <v>16</v>
      </c>
      <c r="Q39" s="18" t="s">
        <v>435</v>
      </c>
      <c r="R39" s="18" t="s">
        <v>436</v>
      </c>
      <c r="S39" s="18"/>
      <c r="T39" s="18"/>
    </row>
    <row r="40" spans="2:20" ht="30">
      <c r="B40" s="994"/>
      <c r="C40" s="173"/>
      <c r="D40" s="174" t="s">
        <v>375</v>
      </c>
      <c r="E40" s="175">
        <v>60</v>
      </c>
      <c r="F40" s="18" t="s">
        <v>52</v>
      </c>
      <c r="G40" s="18" t="s">
        <v>28</v>
      </c>
      <c r="H40" s="320">
        <v>42401</v>
      </c>
      <c r="I40" s="166">
        <v>42461</v>
      </c>
      <c r="J40" s="335">
        <v>42644</v>
      </c>
      <c r="K40" s="18" t="s">
        <v>16</v>
      </c>
      <c r="L40" s="18" t="s">
        <v>435</v>
      </c>
      <c r="M40" s="18" t="s">
        <v>442</v>
      </c>
      <c r="N40" s="18"/>
      <c r="O40" s="186"/>
      <c r="P40" s="18" t="s">
        <v>16</v>
      </c>
      <c r="Q40" s="18" t="s">
        <v>435</v>
      </c>
      <c r="R40" s="18" t="s">
        <v>442</v>
      </c>
      <c r="S40" s="18"/>
      <c r="T40" s="18"/>
    </row>
    <row r="41" spans="2:20">
      <c r="B41" s="994"/>
      <c r="C41" s="173"/>
      <c r="D41" s="174" t="s">
        <v>380</v>
      </c>
      <c r="E41" s="175">
        <v>30</v>
      </c>
      <c r="F41" s="18" t="s">
        <v>52</v>
      </c>
      <c r="G41" s="18" t="s">
        <v>28</v>
      </c>
      <c r="H41" s="320">
        <v>42401</v>
      </c>
      <c r="I41" s="166">
        <v>42461</v>
      </c>
      <c r="J41" s="335">
        <v>42644</v>
      </c>
      <c r="K41" s="18" t="s">
        <v>52</v>
      </c>
      <c r="L41" s="18">
        <v>30</v>
      </c>
      <c r="M41" s="18" t="s">
        <v>446</v>
      </c>
      <c r="N41" s="18"/>
      <c r="O41" s="186"/>
      <c r="P41" s="18" t="s">
        <v>16</v>
      </c>
      <c r="Q41" s="18">
        <v>30</v>
      </c>
      <c r="R41" s="18" t="s">
        <v>446</v>
      </c>
      <c r="S41" s="18"/>
      <c r="T41" s="18"/>
    </row>
    <row r="42" spans="2:20" ht="45">
      <c r="B42" s="994"/>
      <c r="C42" s="170" t="s">
        <v>381</v>
      </c>
      <c r="D42" s="171"/>
      <c r="E42" s="172">
        <f>SUM(E43:E48)</f>
        <v>260</v>
      </c>
      <c r="F42" s="18"/>
      <c r="G42" s="18"/>
      <c r="H42" s="322"/>
      <c r="I42" s="18"/>
      <c r="J42" s="604"/>
      <c r="K42" s="220"/>
      <c r="L42" s="220"/>
      <c r="M42" s="220"/>
      <c r="N42" s="18"/>
      <c r="O42" s="186"/>
      <c r="P42" s="220"/>
      <c r="Q42" s="220"/>
      <c r="R42" s="220"/>
      <c r="S42" s="18"/>
      <c r="T42" s="18"/>
    </row>
    <row r="43" spans="2:20" s="140" customFormat="1" ht="120">
      <c r="B43" s="994"/>
      <c r="C43" s="330"/>
      <c r="D43" s="336" t="s">
        <v>382</v>
      </c>
      <c r="E43" s="337">
        <v>50</v>
      </c>
      <c r="F43" s="322" t="s">
        <v>52</v>
      </c>
      <c r="G43" s="322" t="s">
        <v>28</v>
      </c>
      <c r="H43" s="320">
        <v>42401</v>
      </c>
      <c r="I43" s="320">
        <v>42461</v>
      </c>
      <c r="J43" s="335">
        <v>42644</v>
      </c>
      <c r="K43" s="322" t="s">
        <v>16</v>
      </c>
      <c r="L43" s="322" t="s">
        <v>435</v>
      </c>
      <c r="M43" s="334" t="s">
        <v>768</v>
      </c>
      <c r="N43" s="322">
        <v>100</v>
      </c>
      <c r="O43" s="604"/>
      <c r="P43" s="322" t="s">
        <v>16</v>
      </c>
      <c r="Q43" s="322" t="s">
        <v>435</v>
      </c>
      <c r="R43" s="334" t="s">
        <v>768</v>
      </c>
      <c r="S43" s="322"/>
      <c r="T43" s="322"/>
    </row>
    <row r="44" spans="2:20" ht="30">
      <c r="B44" s="994"/>
      <c r="C44" s="173"/>
      <c r="D44" s="174" t="s">
        <v>374</v>
      </c>
      <c r="E44" s="175">
        <v>50</v>
      </c>
      <c r="F44" s="18" t="s">
        <v>52</v>
      </c>
      <c r="G44" s="18" t="s">
        <v>28</v>
      </c>
      <c r="H44" s="320">
        <v>42401</v>
      </c>
      <c r="I44" s="166">
        <v>42461</v>
      </c>
      <c r="J44" s="335">
        <v>42644</v>
      </c>
      <c r="K44" s="18" t="s">
        <v>16</v>
      </c>
      <c r="L44" s="18" t="s">
        <v>435</v>
      </c>
      <c r="M44" s="18" t="s">
        <v>436</v>
      </c>
      <c r="N44" s="18"/>
      <c r="O44" s="186"/>
      <c r="P44" s="18" t="s">
        <v>16</v>
      </c>
      <c r="Q44" s="18" t="s">
        <v>435</v>
      </c>
      <c r="R44" s="18" t="s">
        <v>436</v>
      </c>
      <c r="S44" s="18"/>
      <c r="T44" s="18"/>
    </row>
    <row r="45" spans="2:20">
      <c r="B45" s="994"/>
      <c r="C45" s="173"/>
      <c r="D45" s="174" t="s">
        <v>262</v>
      </c>
      <c r="E45" s="175">
        <v>40</v>
      </c>
      <c r="F45" s="18" t="s">
        <v>52</v>
      </c>
      <c r="G45" s="18" t="s">
        <v>28</v>
      </c>
      <c r="H45" s="320">
        <v>42401</v>
      </c>
      <c r="I45" s="166">
        <v>42461</v>
      </c>
      <c r="J45" s="335">
        <v>42644</v>
      </c>
      <c r="K45" s="18" t="s">
        <v>16</v>
      </c>
      <c r="L45" s="18" t="s">
        <v>435</v>
      </c>
      <c r="M45" s="18" t="s">
        <v>436</v>
      </c>
      <c r="N45" s="18"/>
      <c r="O45" s="186"/>
      <c r="P45" s="18" t="s">
        <v>16</v>
      </c>
      <c r="Q45" s="18" t="s">
        <v>435</v>
      </c>
      <c r="R45" s="18" t="s">
        <v>436</v>
      </c>
      <c r="S45" s="18"/>
      <c r="T45" s="18"/>
    </row>
    <row r="46" spans="2:20">
      <c r="B46" s="994"/>
      <c r="C46" s="173"/>
      <c r="D46" s="174" t="s">
        <v>263</v>
      </c>
      <c r="E46" s="175">
        <v>50</v>
      </c>
      <c r="F46" s="18" t="s">
        <v>52</v>
      </c>
      <c r="G46" s="18" t="s">
        <v>28</v>
      </c>
      <c r="H46" s="320">
        <v>42401</v>
      </c>
      <c r="I46" s="166">
        <v>42461</v>
      </c>
      <c r="J46" s="335">
        <v>42644</v>
      </c>
      <c r="K46" s="18" t="s">
        <v>16</v>
      </c>
      <c r="L46" s="18" t="s">
        <v>435</v>
      </c>
      <c r="M46" s="221" t="s">
        <v>447</v>
      </c>
      <c r="N46" s="18"/>
      <c r="O46" s="186"/>
      <c r="P46" s="18" t="s">
        <v>16</v>
      </c>
      <c r="Q46" s="18" t="s">
        <v>435</v>
      </c>
      <c r="R46" s="221" t="s">
        <v>447</v>
      </c>
      <c r="S46" s="18"/>
      <c r="T46" s="18"/>
    </row>
    <row r="47" spans="2:20">
      <c r="B47" s="994"/>
      <c r="C47" s="173"/>
      <c r="D47" s="174" t="s">
        <v>264</v>
      </c>
      <c r="E47" s="175">
        <v>45</v>
      </c>
      <c r="F47" s="18" t="s">
        <v>52</v>
      </c>
      <c r="G47" s="18" t="s">
        <v>28</v>
      </c>
      <c r="H47" s="320">
        <v>42401</v>
      </c>
      <c r="I47" s="166">
        <v>42461</v>
      </c>
      <c r="J47" s="335">
        <v>42644</v>
      </c>
      <c r="K47" s="18" t="s">
        <v>16</v>
      </c>
      <c r="L47" s="18" t="s">
        <v>435</v>
      </c>
      <c r="M47" s="18" t="s">
        <v>436</v>
      </c>
      <c r="N47" s="18"/>
      <c r="O47" s="186"/>
      <c r="P47" s="18" t="s">
        <v>16</v>
      </c>
      <c r="Q47" s="18" t="s">
        <v>435</v>
      </c>
      <c r="R47" s="18" t="s">
        <v>436</v>
      </c>
      <c r="S47" s="18"/>
      <c r="T47" s="18"/>
    </row>
    <row r="48" spans="2:20" ht="30">
      <c r="B48" s="994"/>
      <c r="C48" s="173"/>
      <c r="D48" s="174" t="s">
        <v>375</v>
      </c>
      <c r="E48" s="175">
        <v>25</v>
      </c>
      <c r="F48" s="18" t="s">
        <v>52</v>
      </c>
      <c r="G48" s="18" t="s">
        <v>28</v>
      </c>
      <c r="H48" s="320">
        <v>42401</v>
      </c>
      <c r="I48" s="166">
        <v>42461</v>
      </c>
      <c r="J48" s="335">
        <v>42644</v>
      </c>
      <c r="K48" s="18" t="s">
        <v>16</v>
      </c>
      <c r="L48" s="18" t="s">
        <v>435</v>
      </c>
      <c r="M48" s="18" t="s">
        <v>441</v>
      </c>
      <c r="N48" s="18"/>
      <c r="O48" s="186"/>
      <c r="P48" s="18" t="s">
        <v>16</v>
      </c>
      <c r="Q48" s="18" t="s">
        <v>435</v>
      </c>
      <c r="R48" s="18" t="s">
        <v>441</v>
      </c>
      <c r="S48" s="18"/>
      <c r="T48" s="18"/>
    </row>
    <row r="49" spans="2:20" ht="60">
      <c r="B49" s="994"/>
      <c r="C49" s="170" t="s">
        <v>383</v>
      </c>
      <c r="D49" s="171"/>
      <c r="E49" s="172">
        <f>SUM(E50:E56)</f>
        <v>195</v>
      </c>
      <c r="F49" s="18"/>
      <c r="G49" s="18"/>
      <c r="H49" s="322"/>
      <c r="I49" s="18"/>
      <c r="J49" s="604"/>
      <c r="K49" s="220"/>
      <c r="L49" s="220"/>
      <c r="M49" s="220"/>
      <c r="N49" s="18"/>
      <c r="O49" s="186"/>
      <c r="P49" s="220"/>
      <c r="Q49" s="220"/>
      <c r="R49" s="220"/>
      <c r="S49" s="18"/>
      <c r="T49" s="18"/>
    </row>
    <row r="50" spans="2:20" s="140" customFormat="1">
      <c r="B50" s="994"/>
      <c r="C50" s="330"/>
      <c r="D50" s="336" t="s">
        <v>90</v>
      </c>
      <c r="E50" s="337">
        <v>55</v>
      </c>
      <c r="F50" s="322" t="s">
        <v>52</v>
      </c>
      <c r="G50" s="322" t="s">
        <v>28</v>
      </c>
      <c r="H50" s="320">
        <v>42401</v>
      </c>
      <c r="I50" s="320">
        <v>42461</v>
      </c>
      <c r="J50" s="335">
        <v>42644</v>
      </c>
      <c r="K50" s="322" t="s">
        <v>16</v>
      </c>
      <c r="L50" s="322" t="s">
        <v>435</v>
      </c>
      <c r="M50" s="322" t="s">
        <v>436</v>
      </c>
      <c r="N50" s="322">
        <v>100</v>
      </c>
      <c r="O50" s="604"/>
      <c r="P50" s="322" t="s">
        <v>16</v>
      </c>
      <c r="Q50" s="322" t="s">
        <v>435</v>
      </c>
      <c r="R50" s="322" t="s">
        <v>436</v>
      </c>
      <c r="S50" s="322"/>
      <c r="T50" s="322"/>
    </row>
    <row r="51" spans="2:20" ht="30">
      <c r="B51" s="994"/>
      <c r="C51" s="173"/>
      <c r="D51" s="174" t="s">
        <v>374</v>
      </c>
      <c r="E51" s="175">
        <v>20</v>
      </c>
      <c r="F51" s="18" t="s">
        <v>52</v>
      </c>
      <c r="G51" s="18" t="s">
        <v>28</v>
      </c>
      <c r="H51" s="320">
        <v>42401</v>
      </c>
      <c r="I51" s="166">
        <v>42461</v>
      </c>
      <c r="J51" s="335">
        <v>42644</v>
      </c>
      <c r="K51" s="18" t="s">
        <v>16</v>
      </c>
      <c r="L51" s="18" t="s">
        <v>435</v>
      </c>
      <c r="M51" s="18" t="s">
        <v>436</v>
      </c>
      <c r="N51" s="18"/>
      <c r="O51" s="186"/>
      <c r="P51" s="18" t="s">
        <v>16</v>
      </c>
      <c r="Q51" s="18" t="s">
        <v>435</v>
      </c>
      <c r="R51" s="18" t="s">
        <v>436</v>
      </c>
      <c r="S51" s="18"/>
      <c r="T51" s="18"/>
    </row>
    <row r="52" spans="2:20">
      <c r="B52" s="994"/>
      <c r="C52" s="173"/>
      <c r="D52" s="174" t="s">
        <v>262</v>
      </c>
      <c r="E52" s="175">
        <v>25</v>
      </c>
      <c r="F52" s="18" t="s">
        <v>52</v>
      </c>
      <c r="G52" s="18" t="s">
        <v>28</v>
      </c>
      <c r="H52" s="320">
        <v>42401</v>
      </c>
      <c r="I52" s="166">
        <v>42461</v>
      </c>
      <c r="J52" s="335">
        <v>42644</v>
      </c>
      <c r="K52" s="18" t="s">
        <v>16</v>
      </c>
      <c r="L52" s="18" t="s">
        <v>435</v>
      </c>
      <c r="M52" s="221" t="s">
        <v>448</v>
      </c>
      <c r="N52" s="18"/>
      <c r="O52" s="186"/>
      <c r="P52" s="18" t="s">
        <v>16</v>
      </c>
      <c r="Q52" s="18" t="s">
        <v>435</v>
      </c>
      <c r="R52" s="221" t="s">
        <v>448</v>
      </c>
      <c r="S52" s="18"/>
      <c r="T52" s="18"/>
    </row>
    <row r="53" spans="2:20">
      <c r="B53" s="994"/>
      <c r="C53" s="173"/>
      <c r="D53" s="174" t="s">
        <v>263</v>
      </c>
      <c r="E53" s="175">
        <v>25</v>
      </c>
      <c r="F53" s="18" t="s">
        <v>52</v>
      </c>
      <c r="G53" s="18" t="s">
        <v>28</v>
      </c>
      <c r="H53" s="320">
        <v>42401</v>
      </c>
      <c r="I53" s="166">
        <v>42461</v>
      </c>
      <c r="J53" s="335">
        <v>42644</v>
      </c>
      <c r="K53" s="18" t="s">
        <v>16</v>
      </c>
      <c r="L53" s="18" t="s">
        <v>435</v>
      </c>
      <c r="M53" s="18" t="s">
        <v>436</v>
      </c>
      <c r="N53" s="18"/>
      <c r="O53" s="186"/>
      <c r="P53" s="18" t="s">
        <v>16</v>
      </c>
      <c r="Q53" s="18" t="s">
        <v>435</v>
      </c>
      <c r="R53" s="18" t="s">
        <v>436</v>
      </c>
      <c r="S53" s="18"/>
      <c r="T53" s="18"/>
    </row>
    <row r="54" spans="2:20">
      <c r="B54" s="994"/>
      <c r="C54" s="173"/>
      <c r="D54" s="174" t="s">
        <v>264</v>
      </c>
      <c r="E54" s="175">
        <v>20</v>
      </c>
      <c r="F54" s="18" t="s">
        <v>52</v>
      </c>
      <c r="G54" s="18" t="s">
        <v>28</v>
      </c>
      <c r="H54" s="320">
        <v>42401</v>
      </c>
      <c r="I54" s="166">
        <v>42461</v>
      </c>
      <c r="J54" s="335">
        <v>42644</v>
      </c>
      <c r="K54" s="18" t="s">
        <v>16</v>
      </c>
      <c r="L54" s="18" t="s">
        <v>435</v>
      </c>
      <c r="M54" s="18" t="s">
        <v>436</v>
      </c>
      <c r="N54" s="18"/>
      <c r="O54" s="186"/>
      <c r="P54" s="18" t="s">
        <v>16</v>
      </c>
      <c r="Q54" s="18" t="s">
        <v>435</v>
      </c>
      <c r="R54" s="18" t="s">
        <v>436</v>
      </c>
      <c r="S54" s="18"/>
      <c r="T54" s="18"/>
    </row>
    <row r="55" spans="2:20" ht="30">
      <c r="B55" s="994"/>
      <c r="C55" s="173"/>
      <c r="D55" s="174" t="s">
        <v>375</v>
      </c>
      <c r="E55" s="175">
        <v>30</v>
      </c>
      <c r="F55" s="18" t="s">
        <v>52</v>
      </c>
      <c r="G55" s="18" t="s">
        <v>28</v>
      </c>
      <c r="H55" s="320">
        <v>42401</v>
      </c>
      <c r="I55" s="166">
        <v>42461</v>
      </c>
      <c r="J55" s="335">
        <v>42644</v>
      </c>
      <c r="K55" s="18" t="s">
        <v>16</v>
      </c>
      <c r="L55" s="18" t="s">
        <v>435</v>
      </c>
      <c r="M55" s="18" t="s">
        <v>441</v>
      </c>
      <c r="N55" s="18"/>
      <c r="O55" s="186"/>
      <c r="P55" s="18" t="s">
        <v>16</v>
      </c>
      <c r="Q55" s="18" t="s">
        <v>435</v>
      </c>
      <c r="R55" s="18" t="s">
        <v>441</v>
      </c>
      <c r="S55" s="18"/>
      <c r="T55" s="18"/>
    </row>
    <row r="56" spans="2:20">
      <c r="B56" s="994"/>
      <c r="C56" s="173"/>
      <c r="D56" s="174" t="s">
        <v>266</v>
      </c>
      <c r="E56" s="175">
        <v>20</v>
      </c>
      <c r="F56" s="18" t="s">
        <v>52</v>
      </c>
      <c r="G56" s="18" t="s">
        <v>28</v>
      </c>
      <c r="H56" s="320">
        <v>42401</v>
      </c>
      <c r="I56" s="166">
        <v>42461</v>
      </c>
      <c r="J56" s="335">
        <v>42644</v>
      </c>
      <c r="K56" s="18" t="s">
        <v>16</v>
      </c>
      <c r="L56" s="18" t="s">
        <v>435</v>
      </c>
      <c r="M56" s="18" t="s">
        <v>449</v>
      </c>
      <c r="N56" s="18"/>
      <c r="O56" s="186"/>
      <c r="P56" s="18" t="s">
        <v>16</v>
      </c>
      <c r="Q56" s="18" t="s">
        <v>435</v>
      </c>
      <c r="R56" s="18" t="s">
        <v>449</v>
      </c>
      <c r="S56" s="18"/>
      <c r="T56" s="18"/>
    </row>
    <row r="57" spans="2:20" ht="75">
      <c r="B57" s="994"/>
      <c r="C57" s="170" t="s">
        <v>384</v>
      </c>
      <c r="D57" s="171"/>
      <c r="E57" s="176">
        <f>SUM(E58)</f>
        <v>10</v>
      </c>
      <c r="F57" s="18"/>
      <c r="G57" s="18"/>
      <c r="H57" s="322"/>
      <c r="I57" s="18"/>
      <c r="J57" s="604"/>
      <c r="K57" s="220"/>
      <c r="L57" s="220"/>
      <c r="M57" s="220"/>
      <c r="N57" s="18"/>
      <c r="O57" s="186"/>
      <c r="P57" s="220"/>
      <c r="Q57" s="220"/>
      <c r="R57" s="220"/>
      <c r="S57" s="18"/>
      <c r="T57" s="18"/>
    </row>
    <row r="58" spans="2:20" s="140" customFormat="1">
      <c r="B58" s="994"/>
      <c r="C58" s="330"/>
      <c r="D58" s="336" t="s">
        <v>90</v>
      </c>
      <c r="E58" s="337">
        <v>10</v>
      </c>
      <c r="F58" s="322" t="s">
        <v>52</v>
      </c>
      <c r="G58" s="322" t="s">
        <v>28</v>
      </c>
      <c r="H58" s="320">
        <v>42401</v>
      </c>
      <c r="I58" s="320">
        <v>42461</v>
      </c>
      <c r="J58" s="333">
        <v>42522</v>
      </c>
      <c r="K58" s="322" t="s">
        <v>16</v>
      </c>
      <c r="L58" s="322" t="s">
        <v>435</v>
      </c>
      <c r="M58" s="322" t="s">
        <v>436</v>
      </c>
      <c r="N58" s="322">
        <v>100</v>
      </c>
      <c r="O58" s="604"/>
      <c r="P58" s="322" t="s">
        <v>16</v>
      </c>
      <c r="Q58" s="322" t="s">
        <v>435</v>
      </c>
      <c r="R58" s="322" t="s">
        <v>436</v>
      </c>
      <c r="S58" s="322"/>
      <c r="T58" s="322"/>
    </row>
    <row r="59" spans="2:20" ht="30">
      <c r="B59" s="994"/>
      <c r="C59" s="170" t="s">
        <v>385</v>
      </c>
      <c r="D59" s="171"/>
      <c r="E59" s="172">
        <f>SUM(E60:E66)</f>
        <v>67</v>
      </c>
      <c r="F59" s="18"/>
      <c r="G59" s="18"/>
      <c r="H59" s="322"/>
      <c r="I59" s="18"/>
      <c r="J59" s="604"/>
      <c r="K59" s="220"/>
      <c r="L59" s="220"/>
      <c r="M59" s="220"/>
      <c r="N59" s="18"/>
      <c r="O59" s="186"/>
      <c r="P59" s="220"/>
      <c r="Q59" s="220"/>
      <c r="R59" s="220"/>
      <c r="S59" s="18"/>
      <c r="T59" s="18"/>
    </row>
    <row r="60" spans="2:20" s="140" customFormat="1">
      <c r="B60" s="994"/>
      <c r="C60" s="330"/>
      <c r="D60" s="336" t="s">
        <v>90</v>
      </c>
      <c r="E60" s="337">
        <v>35</v>
      </c>
      <c r="F60" s="322" t="s">
        <v>52</v>
      </c>
      <c r="G60" s="322" t="s">
        <v>28</v>
      </c>
      <c r="H60" s="320">
        <v>42401</v>
      </c>
      <c r="I60" s="320">
        <v>42461</v>
      </c>
      <c r="J60" s="333">
        <v>42522</v>
      </c>
      <c r="K60" s="322" t="s">
        <v>16</v>
      </c>
      <c r="L60" s="322" t="s">
        <v>435</v>
      </c>
      <c r="M60" s="322" t="s">
        <v>436</v>
      </c>
      <c r="N60" s="322">
        <v>100</v>
      </c>
      <c r="O60" s="604"/>
      <c r="P60" s="322" t="s">
        <v>16</v>
      </c>
      <c r="Q60" s="322" t="s">
        <v>435</v>
      </c>
      <c r="R60" s="322" t="s">
        <v>436</v>
      </c>
      <c r="S60" s="322"/>
      <c r="T60" s="322"/>
    </row>
    <row r="61" spans="2:20" ht="30">
      <c r="B61" s="994"/>
      <c r="C61" s="173"/>
      <c r="D61" s="174" t="s">
        <v>374</v>
      </c>
      <c r="E61" s="175">
        <v>5</v>
      </c>
      <c r="F61" s="18" t="s">
        <v>52</v>
      </c>
      <c r="G61" s="18" t="s">
        <v>28</v>
      </c>
      <c r="H61" s="320">
        <v>42401</v>
      </c>
      <c r="I61" s="166">
        <v>42461</v>
      </c>
      <c r="J61" s="855">
        <v>42570</v>
      </c>
      <c r="K61" s="18" t="s">
        <v>16</v>
      </c>
      <c r="L61" s="18" t="s">
        <v>435</v>
      </c>
      <c r="M61" s="18" t="s">
        <v>442</v>
      </c>
      <c r="N61" s="18"/>
      <c r="O61" s="186"/>
      <c r="P61" s="18" t="s">
        <v>52</v>
      </c>
      <c r="Q61" s="18" t="s">
        <v>435</v>
      </c>
      <c r="R61" s="18" t="s">
        <v>1443</v>
      </c>
      <c r="S61" s="18"/>
      <c r="T61" s="18"/>
    </row>
    <row r="62" spans="2:20">
      <c r="B62" s="994"/>
      <c r="C62" s="173"/>
      <c r="D62" s="174" t="s">
        <v>262</v>
      </c>
      <c r="E62" s="175">
        <v>2</v>
      </c>
      <c r="F62" s="18" t="s">
        <v>52</v>
      </c>
      <c r="G62" s="18" t="s">
        <v>28</v>
      </c>
      <c r="H62" s="320">
        <v>42401</v>
      </c>
      <c r="I62" s="166">
        <v>42461</v>
      </c>
      <c r="J62" s="333">
        <v>42522</v>
      </c>
      <c r="K62" s="18" t="s">
        <v>16</v>
      </c>
      <c r="L62" s="18" t="s">
        <v>435</v>
      </c>
      <c r="M62" s="18" t="s">
        <v>450</v>
      </c>
      <c r="N62" s="18"/>
      <c r="O62" s="186"/>
      <c r="P62" s="18" t="s">
        <v>16</v>
      </c>
      <c r="Q62" s="18" t="s">
        <v>435</v>
      </c>
      <c r="R62" s="18" t="s">
        <v>450</v>
      </c>
      <c r="S62" s="18"/>
      <c r="T62" s="18"/>
    </row>
    <row r="63" spans="2:20">
      <c r="B63" s="994"/>
      <c r="C63" s="173"/>
      <c r="D63" s="174" t="s">
        <v>263</v>
      </c>
      <c r="E63" s="175">
        <v>10</v>
      </c>
      <c r="F63" s="18" t="s">
        <v>52</v>
      </c>
      <c r="G63" s="18" t="s">
        <v>28</v>
      </c>
      <c r="H63" s="320">
        <v>42401</v>
      </c>
      <c r="I63" s="166">
        <v>42461</v>
      </c>
      <c r="J63" s="333">
        <v>42522</v>
      </c>
      <c r="K63" s="18"/>
      <c r="L63" s="18"/>
      <c r="M63" s="221" t="s">
        <v>451</v>
      </c>
      <c r="N63" s="18"/>
      <c r="O63" s="186"/>
      <c r="P63" s="18"/>
      <c r="Q63" s="18"/>
      <c r="R63" s="221" t="s">
        <v>451</v>
      </c>
      <c r="S63" s="18"/>
      <c r="T63" s="18"/>
    </row>
    <row r="64" spans="2:20">
      <c r="B64" s="994"/>
      <c r="C64" s="173"/>
      <c r="D64" s="174" t="s">
        <v>264</v>
      </c>
      <c r="E64" s="175">
        <v>5</v>
      </c>
      <c r="F64" s="18" t="s">
        <v>52</v>
      </c>
      <c r="G64" s="18" t="s">
        <v>28</v>
      </c>
      <c r="H64" s="320">
        <v>42401</v>
      </c>
      <c r="I64" s="166">
        <v>42461</v>
      </c>
      <c r="J64" s="333">
        <v>42522</v>
      </c>
      <c r="K64" s="18" t="s">
        <v>16</v>
      </c>
      <c r="L64" s="18" t="s">
        <v>435</v>
      </c>
      <c r="M64" s="18" t="s">
        <v>436</v>
      </c>
      <c r="N64" s="18"/>
      <c r="O64" s="186"/>
      <c r="P64" s="18" t="s">
        <v>16</v>
      </c>
      <c r="Q64" s="18" t="s">
        <v>435</v>
      </c>
      <c r="R64" s="18" t="s">
        <v>436</v>
      </c>
      <c r="S64" s="18"/>
      <c r="T64" s="18"/>
    </row>
    <row r="65" spans="2:20" ht="30">
      <c r="B65" s="994"/>
      <c r="C65" s="173"/>
      <c r="D65" s="174" t="s">
        <v>375</v>
      </c>
      <c r="E65" s="175">
        <v>5</v>
      </c>
      <c r="F65" s="18" t="s">
        <v>52</v>
      </c>
      <c r="G65" s="18" t="s">
        <v>28</v>
      </c>
      <c r="H65" s="320">
        <v>42401</v>
      </c>
      <c r="I65" s="166">
        <v>42461</v>
      </c>
      <c r="J65" s="333">
        <v>42522</v>
      </c>
      <c r="K65" s="18" t="s">
        <v>16</v>
      </c>
      <c r="L65" s="18" t="s">
        <v>435</v>
      </c>
      <c r="M65" s="18" t="s">
        <v>442</v>
      </c>
      <c r="N65" s="18"/>
      <c r="O65" s="186"/>
      <c r="P65" s="18" t="s">
        <v>16</v>
      </c>
      <c r="Q65" s="18" t="s">
        <v>435</v>
      </c>
      <c r="R65" s="18" t="s">
        <v>442</v>
      </c>
      <c r="S65" s="18"/>
      <c r="T65" s="18"/>
    </row>
    <row r="66" spans="2:20">
      <c r="B66" s="994"/>
      <c r="C66" s="173"/>
      <c r="D66" s="174" t="s">
        <v>266</v>
      </c>
      <c r="E66" s="175">
        <v>5</v>
      </c>
      <c r="F66" s="18" t="s">
        <v>52</v>
      </c>
      <c r="G66" s="18" t="s">
        <v>28</v>
      </c>
      <c r="H66" s="320">
        <v>42401</v>
      </c>
      <c r="I66" s="166">
        <v>42461</v>
      </c>
      <c r="J66" s="333">
        <v>42522</v>
      </c>
      <c r="K66" s="18" t="s">
        <v>16</v>
      </c>
      <c r="L66" s="18" t="s">
        <v>435</v>
      </c>
      <c r="M66" s="18" t="s">
        <v>436</v>
      </c>
      <c r="N66" s="18"/>
      <c r="O66" s="186"/>
      <c r="P66" s="18" t="s">
        <v>16</v>
      </c>
      <c r="Q66" s="18" t="s">
        <v>435</v>
      </c>
      <c r="R66" s="18" t="s">
        <v>436</v>
      </c>
      <c r="S66" s="18"/>
      <c r="T66" s="18"/>
    </row>
    <row r="67" spans="2:20" ht="45">
      <c r="B67" s="994"/>
      <c r="C67" s="170" t="s">
        <v>386</v>
      </c>
      <c r="D67" s="171"/>
      <c r="E67" s="172">
        <f>SUM(E68:E72)</f>
        <v>36</v>
      </c>
      <c r="F67" s="18"/>
      <c r="G67" s="18"/>
      <c r="H67" s="322"/>
      <c r="I67" s="18"/>
      <c r="J67" s="604"/>
      <c r="K67" s="220"/>
      <c r="L67" s="220"/>
      <c r="M67" s="220"/>
      <c r="N67" s="18"/>
      <c r="O67" s="186"/>
      <c r="P67" s="220"/>
      <c r="Q67" s="220"/>
      <c r="R67" s="220"/>
      <c r="S67" s="18"/>
      <c r="T67" s="18"/>
    </row>
    <row r="68" spans="2:20" ht="30">
      <c r="B68" s="994"/>
      <c r="C68" s="173"/>
      <c r="D68" s="174" t="s">
        <v>374</v>
      </c>
      <c r="E68" s="175">
        <v>5</v>
      </c>
      <c r="F68" s="18" t="s">
        <v>52</v>
      </c>
      <c r="G68" s="18" t="s">
        <v>28</v>
      </c>
      <c r="H68" s="320">
        <v>42401</v>
      </c>
      <c r="I68" s="166">
        <v>42461</v>
      </c>
      <c r="J68" s="855">
        <v>42570</v>
      </c>
      <c r="K68" s="18"/>
      <c r="L68" s="18" t="s">
        <v>435</v>
      </c>
      <c r="M68" s="18" t="s">
        <v>441</v>
      </c>
      <c r="N68" s="18"/>
      <c r="O68" s="186"/>
      <c r="P68" s="18" t="s">
        <v>52</v>
      </c>
      <c r="Q68" s="18" t="s">
        <v>435</v>
      </c>
      <c r="R68" s="18" t="s">
        <v>1443</v>
      </c>
      <c r="S68" s="18"/>
      <c r="T68" s="18"/>
    </row>
    <row r="69" spans="2:20">
      <c r="B69" s="994"/>
      <c r="C69" s="173"/>
      <c r="D69" s="174" t="s">
        <v>263</v>
      </c>
      <c r="E69" s="175">
        <v>8</v>
      </c>
      <c r="F69" s="18" t="s">
        <v>52</v>
      </c>
      <c r="G69" s="18" t="s">
        <v>28</v>
      </c>
      <c r="H69" s="320">
        <v>42401</v>
      </c>
      <c r="I69" s="166">
        <v>42461</v>
      </c>
      <c r="J69" s="333">
        <v>42522</v>
      </c>
      <c r="K69" s="18" t="s">
        <v>16</v>
      </c>
      <c r="L69" s="18" t="s">
        <v>435</v>
      </c>
      <c r="M69" s="221" t="s">
        <v>451</v>
      </c>
      <c r="N69" s="18"/>
      <c r="O69" s="186"/>
      <c r="P69" s="18" t="s">
        <v>16</v>
      </c>
      <c r="Q69" s="18" t="s">
        <v>435</v>
      </c>
      <c r="R69" s="221" t="s">
        <v>451</v>
      </c>
      <c r="S69" s="18"/>
      <c r="T69" s="18"/>
    </row>
    <row r="70" spans="2:20">
      <c r="B70" s="994"/>
      <c r="C70" s="173"/>
      <c r="D70" s="174" t="s">
        <v>264</v>
      </c>
      <c r="E70" s="175">
        <v>8</v>
      </c>
      <c r="F70" s="18" t="s">
        <v>52</v>
      </c>
      <c r="G70" s="18" t="s">
        <v>28</v>
      </c>
      <c r="H70" s="320">
        <v>42401</v>
      </c>
      <c r="I70" s="166">
        <v>42461</v>
      </c>
      <c r="J70" s="333">
        <v>42522</v>
      </c>
      <c r="K70" s="18" t="s">
        <v>16</v>
      </c>
      <c r="L70" s="18" t="s">
        <v>435</v>
      </c>
      <c r="M70" s="221" t="s">
        <v>452</v>
      </c>
      <c r="N70" s="18"/>
      <c r="O70" s="186"/>
      <c r="P70" s="18" t="s">
        <v>16</v>
      </c>
      <c r="Q70" s="18" t="s">
        <v>435</v>
      </c>
      <c r="R70" s="221" t="s">
        <v>452</v>
      </c>
      <c r="S70" s="18"/>
      <c r="T70" s="18"/>
    </row>
    <row r="71" spans="2:20" ht="30">
      <c r="B71" s="994"/>
      <c r="C71" s="173"/>
      <c r="D71" s="174" t="s">
        <v>375</v>
      </c>
      <c r="E71" s="175">
        <v>10</v>
      </c>
      <c r="F71" s="18" t="s">
        <v>52</v>
      </c>
      <c r="G71" s="18" t="s">
        <v>28</v>
      </c>
      <c r="H71" s="320">
        <v>42401</v>
      </c>
      <c r="I71" s="166">
        <v>42461</v>
      </c>
      <c r="J71" s="333">
        <v>42522</v>
      </c>
      <c r="K71" s="18" t="s">
        <v>16</v>
      </c>
      <c r="L71" s="18" t="s">
        <v>435</v>
      </c>
      <c r="M71" s="18" t="s">
        <v>449</v>
      </c>
      <c r="N71" s="18"/>
      <c r="O71" s="186"/>
      <c r="P71" s="18" t="s">
        <v>16</v>
      </c>
      <c r="Q71" s="18" t="s">
        <v>435</v>
      </c>
      <c r="R71" s="18" t="s">
        <v>449</v>
      </c>
      <c r="S71" s="18"/>
      <c r="T71" s="18"/>
    </row>
    <row r="72" spans="2:20">
      <c r="B72" s="994"/>
      <c r="C72" s="173"/>
      <c r="D72" s="174" t="s">
        <v>266</v>
      </c>
      <c r="E72" s="175">
        <v>5</v>
      </c>
      <c r="F72" s="18" t="s">
        <v>52</v>
      </c>
      <c r="G72" s="18" t="s">
        <v>28</v>
      </c>
      <c r="H72" s="320">
        <v>42401</v>
      </c>
      <c r="I72" s="166">
        <v>42461</v>
      </c>
      <c r="J72" s="333">
        <v>42522</v>
      </c>
      <c r="K72" s="18" t="s">
        <v>16</v>
      </c>
      <c r="L72" s="18" t="s">
        <v>435</v>
      </c>
      <c r="M72" s="18" t="s">
        <v>453</v>
      </c>
      <c r="N72" s="18"/>
      <c r="O72" s="186"/>
      <c r="P72" s="18" t="s">
        <v>16</v>
      </c>
      <c r="Q72" s="18" t="s">
        <v>435</v>
      </c>
      <c r="R72" s="18" t="s">
        <v>453</v>
      </c>
      <c r="S72" s="18"/>
      <c r="T72" s="18"/>
    </row>
    <row r="73" spans="2:20" ht="45">
      <c r="B73" s="994"/>
      <c r="C73" s="170" t="s">
        <v>387</v>
      </c>
      <c r="D73" s="171"/>
      <c r="E73" s="172">
        <f>SUM(E74:E80)</f>
        <v>53</v>
      </c>
      <c r="F73" s="18"/>
      <c r="G73" s="18"/>
      <c r="H73" s="322"/>
      <c r="I73" s="18"/>
      <c r="J73" s="604"/>
      <c r="K73" s="220"/>
      <c r="L73" s="220"/>
      <c r="M73" s="220"/>
      <c r="N73" s="18"/>
      <c r="O73" s="186"/>
      <c r="P73" s="220"/>
      <c r="Q73" s="220"/>
      <c r="R73" s="220"/>
      <c r="S73" s="18"/>
      <c r="T73" s="18"/>
    </row>
    <row r="74" spans="2:20" s="140" customFormat="1">
      <c r="B74" s="994"/>
      <c r="C74" s="330"/>
      <c r="D74" s="336" t="s">
        <v>90</v>
      </c>
      <c r="E74" s="337">
        <v>17</v>
      </c>
      <c r="F74" s="322" t="s">
        <v>52</v>
      </c>
      <c r="G74" s="322" t="s">
        <v>28</v>
      </c>
      <c r="H74" s="320">
        <v>42401</v>
      </c>
      <c r="I74" s="320">
        <v>42461</v>
      </c>
      <c r="J74" s="333">
        <v>42522</v>
      </c>
      <c r="K74" s="322" t="s">
        <v>52</v>
      </c>
      <c r="L74" s="322" t="s">
        <v>435</v>
      </c>
      <c r="M74" s="322" t="s">
        <v>454</v>
      </c>
      <c r="N74" s="322">
        <v>0</v>
      </c>
      <c r="O74" s="604"/>
      <c r="P74" s="322" t="s">
        <v>16</v>
      </c>
      <c r="Q74" s="322" t="s">
        <v>435</v>
      </c>
      <c r="R74" s="322" t="s">
        <v>454</v>
      </c>
      <c r="S74" s="322"/>
      <c r="T74" s="322"/>
    </row>
    <row r="75" spans="2:20" ht="30">
      <c r="B75" s="994"/>
      <c r="C75" s="173"/>
      <c r="D75" s="174" t="s">
        <v>374</v>
      </c>
      <c r="E75" s="175">
        <v>3</v>
      </c>
      <c r="F75" s="18" t="s">
        <v>52</v>
      </c>
      <c r="G75" s="18" t="s">
        <v>28</v>
      </c>
      <c r="H75" s="320">
        <v>42401</v>
      </c>
      <c r="I75" s="166">
        <v>42461</v>
      </c>
      <c r="J75" s="855">
        <v>42570</v>
      </c>
      <c r="K75" s="18" t="s">
        <v>16</v>
      </c>
      <c r="L75" s="18" t="s">
        <v>435</v>
      </c>
      <c r="M75" s="18" t="s">
        <v>441</v>
      </c>
      <c r="N75" s="18"/>
      <c r="O75" s="186"/>
      <c r="P75" s="18" t="s">
        <v>52</v>
      </c>
      <c r="Q75" s="18" t="s">
        <v>435</v>
      </c>
      <c r="R75" s="18" t="s">
        <v>1443</v>
      </c>
      <c r="S75" s="18"/>
      <c r="T75" s="18"/>
    </row>
    <row r="76" spans="2:20">
      <c r="B76" s="994"/>
      <c r="C76" s="173"/>
      <c r="D76" s="174" t="s">
        <v>388</v>
      </c>
      <c r="E76" s="175">
        <v>3</v>
      </c>
      <c r="F76" s="18" t="s">
        <v>52</v>
      </c>
      <c r="G76" s="18" t="s">
        <v>28</v>
      </c>
      <c r="H76" s="320">
        <v>42401</v>
      </c>
      <c r="I76" s="166">
        <v>42461</v>
      </c>
      <c r="J76" s="333">
        <v>42522</v>
      </c>
      <c r="K76" s="18" t="s">
        <v>16</v>
      </c>
      <c r="L76" s="18" t="s">
        <v>435</v>
      </c>
      <c r="M76" s="18" t="s">
        <v>455</v>
      </c>
      <c r="N76" s="18"/>
      <c r="O76" s="186"/>
      <c r="P76" s="18" t="s">
        <v>16</v>
      </c>
      <c r="Q76" s="18" t="s">
        <v>435</v>
      </c>
      <c r="R76" s="18" t="s">
        <v>455</v>
      </c>
      <c r="S76" s="18"/>
      <c r="T76" s="18"/>
    </row>
    <row r="77" spans="2:20">
      <c r="B77" s="994"/>
      <c r="C77" s="173"/>
      <c r="D77" s="174" t="s">
        <v>263</v>
      </c>
      <c r="E77" s="175">
        <v>7</v>
      </c>
      <c r="F77" s="18" t="s">
        <v>52</v>
      </c>
      <c r="G77" s="18" t="s">
        <v>28</v>
      </c>
      <c r="H77" s="320">
        <v>42401</v>
      </c>
      <c r="I77" s="166">
        <v>42461</v>
      </c>
      <c r="J77" s="333">
        <v>42522</v>
      </c>
      <c r="K77" s="18" t="s">
        <v>16</v>
      </c>
      <c r="L77" s="18" t="s">
        <v>435</v>
      </c>
      <c r="M77" s="18" t="s">
        <v>436</v>
      </c>
      <c r="N77" s="18"/>
      <c r="O77" s="186"/>
      <c r="P77" s="18" t="s">
        <v>16</v>
      </c>
      <c r="Q77" s="18" t="s">
        <v>435</v>
      </c>
      <c r="R77" s="18" t="s">
        <v>436</v>
      </c>
      <c r="S77" s="18"/>
      <c r="T77" s="18"/>
    </row>
    <row r="78" spans="2:20">
      <c r="B78" s="994"/>
      <c r="C78" s="173"/>
      <c r="D78" s="174" t="s">
        <v>264</v>
      </c>
      <c r="E78" s="175">
        <v>8</v>
      </c>
      <c r="F78" s="18" t="s">
        <v>52</v>
      </c>
      <c r="G78" s="18" t="s">
        <v>28</v>
      </c>
      <c r="H78" s="320">
        <v>42401</v>
      </c>
      <c r="I78" s="166">
        <v>42461</v>
      </c>
      <c r="J78" s="333">
        <v>42522</v>
      </c>
      <c r="K78" s="18" t="s">
        <v>16</v>
      </c>
      <c r="L78" s="18" t="s">
        <v>435</v>
      </c>
      <c r="M78" s="18" t="s">
        <v>444</v>
      </c>
      <c r="N78" s="18"/>
      <c r="O78" s="186"/>
      <c r="P78" s="18" t="s">
        <v>16</v>
      </c>
      <c r="Q78" s="18" t="s">
        <v>435</v>
      </c>
      <c r="R78" s="18" t="s">
        <v>444</v>
      </c>
      <c r="S78" s="18"/>
      <c r="T78" s="18"/>
    </row>
    <row r="79" spans="2:20" ht="30">
      <c r="B79" s="994"/>
      <c r="C79" s="173"/>
      <c r="D79" s="174" t="s">
        <v>375</v>
      </c>
      <c r="E79" s="175">
        <v>8</v>
      </c>
      <c r="F79" s="18" t="s">
        <v>52</v>
      </c>
      <c r="G79" s="18" t="s">
        <v>28</v>
      </c>
      <c r="H79" s="320">
        <v>42401</v>
      </c>
      <c r="I79" s="166">
        <v>42461</v>
      </c>
      <c r="J79" s="333">
        <v>42522</v>
      </c>
      <c r="K79" s="18" t="s">
        <v>16</v>
      </c>
      <c r="L79" s="18" t="s">
        <v>435</v>
      </c>
      <c r="M79" s="18" t="s">
        <v>444</v>
      </c>
      <c r="N79" s="18"/>
      <c r="O79" s="186"/>
      <c r="P79" s="18" t="s">
        <v>16</v>
      </c>
      <c r="Q79" s="18" t="s">
        <v>435</v>
      </c>
      <c r="R79" s="18" t="s">
        <v>444</v>
      </c>
      <c r="S79" s="18"/>
      <c r="T79" s="18"/>
    </row>
    <row r="80" spans="2:20">
      <c r="B80" s="994"/>
      <c r="C80" s="173"/>
      <c r="D80" s="174" t="s">
        <v>266</v>
      </c>
      <c r="E80" s="175">
        <v>7</v>
      </c>
      <c r="F80" s="18" t="s">
        <v>52</v>
      </c>
      <c r="G80" s="18" t="s">
        <v>28</v>
      </c>
      <c r="H80" s="320">
        <v>42401</v>
      </c>
      <c r="I80" s="166">
        <v>42461</v>
      </c>
      <c r="J80" s="855">
        <v>42570</v>
      </c>
      <c r="K80" s="18" t="s">
        <v>16</v>
      </c>
      <c r="L80" s="18" t="s">
        <v>435</v>
      </c>
      <c r="M80" s="18" t="s">
        <v>444</v>
      </c>
      <c r="N80" s="18"/>
      <c r="O80" s="186"/>
      <c r="P80" s="18" t="s">
        <v>52</v>
      </c>
      <c r="Q80" s="18" t="s">
        <v>435</v>
      </c>
      <c r="R80" s="18" t="s">
        <v>1443</v>
      </c>
      <c r="S80" s="18"/>
      <c r="T80" s="18"/>
    </row>
    <row r="81" spans="2:20" ht="30">
      <c r="B81" s="994"/>
      <c r="C81" s="170" t="s">
        <v>389</v>
      </c>
      <c r="D81" s="171"/>
      <c r="E81" s="172">
        <f>SUM(E82:E88)</f>
        <v>334</v>
      </c>
      <c r="F81" s="18"/>
      <c r="G81" s="18"/>
      <c r="H81" s="322"/>
      <c r="I81" s="18"/>
      <c r="J81" s="604"/>
      <c r="K81" s="220"/>
      <c r="L81" s="220"/>
      <c r="M81" s="220"/>
      <c r="N81" s="18"/>
      <c r="O81" s="186"/>
      <c r="P81" s="220"/>
      <c r="Q81" s="220"/>
      <c r="R81" s="220"/>
      <c r="S81" s="18"/>
      <c r="T81" s="18"/>
    </row>
    <row r="82" spans="2:20" s="140" customFormat="1" ht="75">
      <c r="B82" s="994"/>
      <c r="C82" s="330"/>
      <c r="D82" s="336" t="s">
        <v>90</v>
      </c>
      <c r="E82" s="332">
        <v>150</v>
      </c>
      <c r="F82" s="322" t="s">
        <v>52</v>
      </c>
      <c r="G82" s="322" t="s">
        <v>28</v>
      </c>
      <c r="H82" s="320">
        <v>42401</v>
      </c>
      <c r="I82" s="320">
        <v>42461</v>
      </c>
      <c r="J82" s="335">
        <v>42644</v>
      </c>
      <c r="K82" s="322" t="s">
        <v>16</v>
      </c>
      <c r="L82" s="322" t="s">
        <v>435</v>
      </c>
      <c r="M82" s="334" t="s">
        <v>456</v>
      </c>
      <c r="N82" s="322">
        <v>100</v>
      </c>
      <c r="O82" s="604"/>
      <c r="P82" s="322" t="s">
        <v>16</v>
      </c>
      <c r="Q82" s="322" t="s">
        <v>435</v>
      </c>
      <c r="R82" s="334" t="s">
        <v>456</v>
      </c>
      <c r="S82" s="322"/>
      <c r="T82" s="322"/>
    </row>
    <row r="83" spans="2:20" ht="30">
      <c r="B83" s="994"/>
      <c r="C83" s="173"/>
      <c r="D83" s="174" t="s">
        <v>95</v>
      </c>
      <c r="E83" s="177">
        <v>20</v>
      </c>
      <c r="F83" s="18" t="s">
        <v>52</v>
      </c>
      <c r="G83" s="18" t="s">
        <v>28</v>
      </c>
      <c r="H83" s="320">
        <v>42401</v>
      </c>
      <c r="I83" s="166">
        <v>42461</v>
      </c>
      <c r="J83" s="855">
        <v>42570</v>
      </c>
      <c r="K83" s="18" t="s">
        <v>16</v>
      </c>
      <c r="L83" s="18" t="s">
        <v>435</v>
      </c>
      <c r="M83" s="18" t="s">
        <v>457</v>
      </c>
      <c r="N83" s="18"/>
      <c r="O83" s="186"/>
      <c r="P83" s="18" t="s">
        <v>52</v>
      </c>
      <c r="Q83" s="18" t="s">
        <v>435</v>
      </c>
      <c r="R83" s="18" t="s">
        <v>1443</v>
      </c>
      <c r="S83" s="18"/>
      <c r="T83" s="18"/>
    </row>
    <row r="84" spans="2:20" ht="30">
      <c r="B84" s="994"/>
      <c r="C84" s="173"/>
      <c r="D84" s="174" t="s">
        <v>390</v>
      </c>
      <c r="E84" s="177">
        <v>34</v>
      </c>
      <c r="F84" s="18" t="s">
        <v>52</v>
      </c>
      <c r="G84" s="18" t="s">
        <v>28</v>
      </c>
      <c r="H84" s="320">
        <v>42401</v>
      </c>
      <c r="I84" s="166">
        <v>42461</v>
      </c>
      <c r="J84" s="335">
        <v>42644</v>
      </c>
      <c r="K84" s="18" t="s">
        <v>16</v>
      </c>
      <c r="L84" s="18" t="s">
        <v>435</v>
      </c>
      <c r="M84" s="18" t="s">
        <v>458</v>
      </c>
      <c r="N84" s="18"/>
      <c r="O84" s="186"/>
      <c r="P84" s="18" t="s">
        <v>16</v>
      </c>
      <c r="Q84" s="18" t="s">
        <v>435</v>
      </c>
      <c r="R84" s="18" t="s">
        <v>458</v>
      </c>
      <c r="S84" s="18"/>
      <c r="T84" s="18"/>
    </row>
    <row r="85" spans="2:20" ht="30">
      <c r="B85" s="994"/>
      <c r="C85" s="173"/>
      <c r="D85" s="174" t="s">
        <v>391</v>
      </c>
      <c r="E85" s="177">
        <v>38</v>
      </c>
      <c r="F85" s="18" t="s">
        <v>52</v>
      </c>
      <c r="G85" s="18" t="s">
        <v>28</v>
      </c>
      <c r="H85" s="320">
        <v>42401</v>
      </c>
      <c r="I85" s="166">
        <v>42461</v>
      </c>
      <c r="J85" s="335">
        <v>42644</v>
      </c>
      <c r="K85" s="18" t="s">
        <v>16</v>
      </c>
      <c r="L85" s="18" t="s">
        <v>435</v>
      </c>
      <c r="M85" s="18" t="s">
        <v>459</v>
      </c>
      <c r="N85" s="18"/>
      <c r="O85" s="186"/>
      <c r="P85" s="18" t="s">
        <v>16</v>
      </c>
      <c r="Q85" s="18" t="s">
        <v>435</v>
      </c>
      <c r="R85" s="18" t="s">
        <v>459</v>
      </c>
      <c r="S85" s="18"/>
      <c r="T85" s="18"/>
    </row>
    <row r="86" spans="2:20" ht="30">
      <c r="B86" s="994"/>
      <c r="C86" s="173"/>
      <c r="D86" s="174" t="s">
        <v>92</v>
      </c>
      <c r="E86" s="177">
        <v>40</v>
      </c>
      <c r="F86" s="18" t="s">
        <v>52</v>
      </c>
      <c r="G86" s="18" t="s">
        <v>28</v>
      </c>
      <c r="H86" s="320">
        <v>42401</v>
      </c>
      <c r="I86" s="166">
        <v>42461</v>
      </c>
      <c r="J86" s="335">
        <v>42644</v>
      </c>
      <c r="K86" s="18" t="s">
        <v>16</v>
      </c>
      <c r="L86" s="18" t="s">
        <v>435</v>
      </c>
      <c r="M86" s="18" t="s">
        <v>449</v>
      </c>
      <c r="N86" s="18"/>
      <c r="O86" s="186"/>
      <c r="P86" s="18" t="s">
        <v>16</v>
      </c>
      <c r="Q86" s="18" t="s">
        <v>435</v>
      </c>
      <c r="R86" s="18" t="s">
        <v>449</v>
      </c>
      <c r="S86" s="18"/>
      <c r="T86" s="18"/>
    </row>
    <row r="87" spans="2:20" ht="90">
      <c r="B87" s="994"/>
      <c r="C87" s="173"/>
      <c r="D87" s="174" t="s">
        <v>392</v>
      </c>
      <c r="E87" s="177">
        <v>30</v>
      </c>
      <c r="F87" s="18" t="s">
        <v>52</v>
      </c>
      <c r="G87" s="18" t="s">
        <v>28</v>
      </c>
      <c r="H87" s="320">
        <v>42401</v>
      </c>
      <c r="I87" s="166">
        <v>42461</v>
      </c>
      <c r="J87" s="335">
        <v>42644</v>
      </c>
      <c r="K87" s="18" t="s">
        <v>16</v>
      </c>
      <c r="L87" s="18" t="s">
        <v>435</v>
      </c>
      <c r="M87" s="19" t="s">
        <v>460</v>
      </c>
      <c r="N87" s="18"/>
      <c r="O87" s="186"/>
      <c r="P87" s="18" t="s">
        <v>16</v>
      </c>
      <c r="Q87" s="18" t="s">
        <v>435</v>
      </c>
      <c r="R87" s="849" t="s">
        <v>460</v>
      </c>
      <c r="S87" s="18"/>
      <c r="T87" s="18"/>
    </row>
    <row r="88" spans="2:20" ht="30">
      <c r="B88" s="994"/>
      <c r="C88" s="173"/>
      <c r="D88" s="174" t="s">
        <v>99</v>
      </c>
      <c r="E88" s="177">
        <v>22</v>
      </c>
      <c r="F88" s="18" t="s">
        <v>52</v>
      </c>
      <c r="G88" s="18" t="s">
        <v>28</v>
      </c>
      <c r="H88" s="320">
        <v>42401</v>
      </c>
      <c r="I88" s="166">
        <v>42461</v>
      </c>
      <c r="J88" s="855">
        <v>42570</v>
      </c>
      <c r="K88" s="18" t="s">
        <v>16</v>
      </c>
      <c r="L88" s="18" t="s">
        <v>435</v>
      </c>
      <c r="M88" s="18" t="s">
        <v>461</v>
      </c>
      <c r="N88" s="18"/>
      <c r="O88" s="186"/>
      <c r="P88" s="18" t="s">
        <v>52</v>
      </c>
      <c r="Q88" s="18" t="s">
        <v>435</v>
      </c>
      <c r="R88" s="18" t="s">
        <v>1443</v>
      </c>
      <c r="S88" s="18"/>
      <c r="T88" s="18"/>
    </row>
    <row r="89" spans="2:20" ht="90">
      <c r="B89" s="994"/>
      <c r="C89" s="170" t="s">
        <v>393</v>
      </c>
      <c r="D89" s="171"/>
      <c r="E89" s="172">
        <f>SUM(E90:E96)</f>
        <v>334</v>
      </c>
      <c r="F89" s="18"/>
      <c r="G89" s="18"/>
      <c r="H89" s="322"/>
      <c r="I89" s="18"/>
      <c r="J89" s="604"/>
      <c r="K89" s="220"/>
      <c r="L89" s="220"/>
      <c r="M89" s="220"/>
      <c r="N89" s="18"/>
      <c r="O89" s="186"/>
      <c r="P89" s="220"/>
      <c r="Q89" s="220"/>
      <c r="R89" s="220"/>
      <c r="S89" s="18"/>
      <c r="T89" s="18"/>
    </row>
    <row r="90" spans="2:20" s="140" customFormat="1" ht="90">
      <c r="B90" s="994"/>
      <c r="C90" s="330"/>
      <c r="D90" s="331" t="s">
        <v>90</v>
      </c>
      <c r="E90" s="332">
        <v>150</v>
      </c>
      <c r="F90" s="322" t="s">
        <v>52</v>
      </c>
      <c r="G90" s="322" t="s">
        <v>28</v>
      </c>
      <c r="H90" s="320">
        <v>42401</v>
      </c>
      <c r="I90" s="320">
        <v>42461</v>
      </c>
      <c r="J90" s="335">
        <v>42644</v>
      </c>
      <c r="K90" s="322" t="s">
        <v>16</v>
      </c>
      <c r="L90" s="322" t="s">
        <v>435</v>
      </c>
      <c r="M90" s="334" t="s">
        <v>462</v>
      </c>
      <c r="N90" s="322">
        <v>100</v>
      </c>
      <c r="O90" s="604"/>
      <c r="P90" s="322" t="s">
        <v>16</v>
      </c>
      <c r="Q90" s="322" t="s">
        <v>435</v>
      </c>
      <c r="R90" s="334" t="s">
        <v>462</v>
      </c>
      <c r="S90" s="322"/>
      <c r="T90" s="322"/>
    </row>
    <row r="91" spans="2:20" ht="30">
      <c r="B91" s="994"/>
      <c r="C91" s="173"/>
      <c r="D91" s="174" t="s">
        <v>95</v>
      </c>
      <c r="E91" s="177">
        <v>20</v>
      </c>
      <c r="F91" s="18" t="s">
        <v>52</v>
      </c>
      <c r="G91" s="18" t="s">
        <v>28</v>
      </c>
      <c r="H91" s="320">
        <v>42401</v>
      </c>
      <c r="I91" s="166">
        <v>42461</v>
      </c>
      <c r="J91" s="855">
        <v>42570</v>
      </c>
      <c r="K91" s="18" t="s">
        <v>16</v>
      </c>
      <c r="L91" s="18" t="s">
        <v>435</v>
      </c>
      <c r="M91" s="18" t="s">
        <v>463</v>
      </c>
      <c r="N91" s="18"/>
      <c r="O91" s="186"/>
      <c r="P91" s="18" t="s">
        <v>52</v>
      </c>
      <c r="Q91" s="18" t="s">
        <v>435</v>
      </c>
      <c r="R91" s="18" t="s">
        <v>1443</v>
      </c>
      <c r="S91" s="18"/>
      <c r="T91" s="18"/>
    </row>
    <row r="92" spans="2:20" ht="30">
      <c r="B92" s="994"/>
      <c r="C92" s="173"/>
      <c r="D92" s="174" t="s">
        <v>96</v>
      </c>
      <c r="E92" s="177">
        <v>32</v>
      </c>
      <c r="F92" s="18" t="s">
        <v>52</v>
      </c>
      <c r="G92" s="18" t="s">
        <v>28</v>
      </c>
      <c r="H92" s="320">
        <v>42401</v>
      </c>
      <c r="I92" s="166">
        <v>42461</v>
      </c>
      <c r="J92" s="335">
        <v>42644</v>
      </c>
      <c r="K92" s="18" t="s">
        <v>16</v>
      </c>
      <c r="L92" s="18" t="s">
        <v>435</v>
      </c>
      <c r="M92" s="18" t="s">
        <v>464</v>
      </c>
      <c r="N92" s="18"/>
      <c r="O92" s="186"/>
      <c r="P92" s="18" t="s">
        <v>16</v>
      </c>
      <c r="Q92" s="18" t="s">
        <v>435</v>
      </c>
      <c r="R92" s="18" t="s">
        <v>464</v>
      </c>
      <c r="S92" s="18"/>
      <c r="T92" s="18"/>
    </row>
    <row r="93" spans="2:20" ht="30">
      <c r="B93" s="994"/>
      <c r="C93" s="173"/>
      <c r="D93" s="174" t="s">
        <v>97</v>
      </c>
      <c r="E93" s="177">
        <v>41</v>
      </c>
      <c r="F93" s="18" t="s">
        <v>52</v>
      </c>
      <c r="G93" s="18" t="s">
        <v>28</v>
      </c>
      <c r="H93" s="320">
        <v>42401</v>
      </c>
      <c r="I93" s="166">
        <v>42461</v>
      </c>
      <c r="J93" s="335">
        <v>42644</v>
      </c>
      <c r="K93" s="18" t="s">
        <v>16</v>
      </c>
      <c r="L93" s="18" t="s">
        <v>435</v>
      </c>
      <c r="M93" s="18" t="s">
        <v>465</v>
      </c>
      <c r="N93" s="18"/>
      <c r="O93" s="186"/>
      <c r="P93" s="18" t="s">
        <v>16</v>
      </c>
      <c r="Q93" s="18" t="s">
        <v>435</v>
      </c>
      <c r="R93" s="18" t="s">
        <v>465</v>
      </c>
      <c r="S93" s="18"/>
      <c r="T93" s="18"/>
    </row>
    <row r="94" spans="2:20" ht="30">
      <c r="B94" s="994"/>
      <c r="C94" s="173"/>
      <c r="D94" s="174" t="s">
        <v>394</v>
      </c>
      <c r="E94" s="177">
        <v>41</v>
      </c>
      <c r="F94" s="18" t="s">
        <v>52</v>
      </c>
      <c r="G94" s="18" t="s">
        <v>28</v>
      </c>
      <c r="H94" s="320">
        <v>42401</v>
      </c>
      <c r="I94" s="166">
        <v>42461</v>
      </c>
      <c r="J94" s="335">
        <v>42644</v>
      </c>
      <c r="K94" s="18" t="s">
        <v>16</v>
      </c>
      <c r="L94" s="18" t="s">
        <v>435</v>
      </c>
      <c r="M94" s="18" t="s">
        <v>441</v>
      </c>
      <c r="N94" s="18"/>
      <c r="O94" s="186"/>
      <c r="P94" s="18" t="s">
        <v>16</v>
      </c>
      <c r="Q94" s="18" t="s">
        <v>435</v>
      </c>
      <c r="R94" s="18" t="s">
        <v>441</v>
      </c>
      <c r="S94" s="18"/>
      <c r="T94" s="18"/>
    </row>
    <row r="95" spans="2:20" ht="90">
      <c r="B95" s="994"/>
      <c r="C95" s="173"/>
      <c r="D95" s="174" t="s">
        <v>392</v>
      </c>
      <c r="E95" s="177">
        <v>28</v>
      </c>
      <c r="F95" s="18" t="s">
        <v>52</v>
      </c>
      <c r="G95" s="18" t="s">
        <v>28</v>
      </c>
      <c r="H95" s="320">
        <v>42401</v>
      </c>
      <c r="I95" s="166">
        <v>42461</v>
      </c>
      <c r="J95" s="335">
        <v>42644</v>
      </c>
      <c r="K95" s="18" t="s">
        <v>16</v>
      </c>
      <c r="L95" s="18" t="s">
        <v>435</v>
      </c>
      <c r="M95" s="19" t="s">
        <v>460</v>
      </c>
      <c r="N95" s="18"/>
      <c r="O95" s="186"/>
      <c r="P95" s="18" t="s">
        <v>16</v>
      </c>
      <c r="Q95" s="18" t="s">
        <v>435</v>
      </c>
      <c r="R95" s="849" t="s">
        <v>460</v>
      </c>
      <c r="S95" s="18"/>
      <c r="T95" s="18"/>
    </row>
    <row r="96" spans="2:20" ht="30">
      <c r="B96" s="994"/>
      <c r="C96" s="173"/>
      <c r="D96" s="174" t="s">
        <v>99</v>
      </c>
      <c r="E96" s="177">
        <v>22</v>
      </c>
      <c r="F96" s="18" t="s">
        <v>52</v>
      </c>
      <c r="G96" s="18" t="s">
        <v>28</v>
      </c>
      <c r="H96" s="320">
        <v>42401</v>
      </c>
      <c r="I96" s="166">
        <v>42461</v>
      </c>
      <c r="J96" s="855">
        <v>42570</v>
      </c>
      <c r="K96" s="18" t="s">
        <v>16</v>
      </c>
      <c r="L96" s="18" t="s">
        <v>435</v>
      </c>
      <c r="M96" s="18" t="s">
        <v>466</v>
      </c>
      <c r="N96" s="18"/>
      <c r="O96" s="186"/>
      <c r="P96" s="18" t="s">
        <v>52</v>
      </c>
      <c r="Q96" s="18" t="s">
        <v>435</v>
      </c>
      <c r="R96" s="18" t="s">
        <v>1443</v>
      </c>
      <c r="S96" s="18"/>
      <c r="T96" s="18"/>
    </row>
    <row r="97" spans="2:20" ht="30">
      <c r="B97" s="994"/>
      <c r="C97" s="178" t="s">
        <v>395</v>
      </c>
      <c r="D97" s="171"/>
      <c r="E97" s="172">
        <f>SUM(E98:E104)</f>
        <v>103</v>
      </c>
      <c r="F97" s="18"/>
      <c r="G97" s="18"/>
      <c r="H97" s="322"/>
      <c r="I97" s="18"/>
      <c r="J97" s="604"/>
      <c r="K97" s="220"/>
      <c r="L97" s="220"/>
      <c r="M97" s="220"/>
      <c r="N97" s="18"/>
      <c r="O97" s="186"/>
      <c r="P97" s="220"/>
      <c r="Q97" s="220"/>
      <c r="R97" s="220"/>
      <c r="S97" s="18"/>
      <c r="T97" s="18"/>
    </row>
    <row r="98" spans="2:20" s="140" customFormat="1" ht="75">
      <c r="B98" s="994"/>
      <c r="C98" s="330"/>
      <c r="D98" s="331" t="s">
        <v>90</v>
      </c>
      <c r="E98" s="332">
        <v>36</v>
      </c>
      <c r="F98" s="322" t="s">
        <v>52</v>
      </c>
      <c r="G98" s="322" t="s">
        <v>28</v>
      </c>
      <c r="H98" s="320">
        <v>42401</v>
      </c>
      <c r="I98" s="320">
        <v>42522</v>
      </c>
      <c r="J98" s="333">
        <v>42644</v>
      </c>
      <c r="K98" s="322" t="s">
        <v>16</v>
      </c>
      <c r="L98" s="322" t="s">
        <v>435</v>
      </c>
      <c r="M98" s="334" t="s">
        <v>467</v>
      </c>
      <c r="N98" s="322">
        <v>100</v>
      </c>
      <c r="O98" s="605" t="s">
        <v>769</v>
      </c>
      <c r="P98" s="322" t="s">
        <v>16</v>
      </c>
      <c r="Q98" s="322" t="s">
        <v>435</v>
      </c>
      <c r="R98" s="334" t="s">
        <v>467</v>
      </c>
      <c r="S98" s="322"/>
      <c r="T98" s="322"/>
    </row>
    <row r="99" spans="2:20" ht="30">
      <c r="B99" s="994"/>
      <c r="C99" s="173"/>
      <c r="D99" s="179" t="s">
        <v>396</v>
      </c>
      <c r="E99" s="177">
        <v>10</v>
      </c>
      <c r="F99" s="18" t="s">
        <v>52</v>
      </c>
      <c r="G99" s="18" t="s">
        <v>28</v>
      </c>
      <c r="H99" s="320">
        <v>42461</v>
      </c>
      <c r="I99" s="166">
        <v>42522</v>
      </c>
      <c r="J99" s="855">
        <v>42570</v>
      </c>
      <c r="K99" s="18" t="s">
        <v>16</v>
      </c>
      <c r="L99" s="18" t="s">
        <v>435</v>
      </c>
      <c r="M99" s="18" t="s">
        <v>468</v>
      </c>
      <c r="N99" s="18"/>
      <c r="O99" s="186"/>
      <c r="P99" s="18" t="s">
        <v>52</v>
      </c>
      <c r="Q99" s="18" t="s">
        <v>435</v>
      </c>
      <c r="R99" s="18" t="s">
        <v>1443</v>
      </c>
      <c r="S99" s="18"/>
      <c r="T99" s="18"/>
    </row>
    <row r="100" spans="2:20" ht="30">
      <c r="B100" s="994"/>
      <c r="C100" s="173"/>
      <c r="D100" s="179" t="s">
        <v>96</v>
      </c>
      <c r="E100" s="177">
        <v>13</v>
      </c>
      <c r="F100" s="18" t="s">
        <v>52</v>
      </c>
      <c r="G100" s="18" t="s">
        <v>28</v>
      </c>
      <c r="H100" s="320">
        <v>42461</v>
      </c>
      <c r="I100" s="166">
        <v>42522</v>
      </c>
      <c r="J100" s="333">
        <v>42644</v>
      </c>
      <c r="K100" s="18" t="s">
        <v>16</v>
      </c>
      <c r="L100" s="18" t="s">
        <v>435</v>
      </c>
      <c r="M100" s="18" t="s">
        <v>469</v>
      </c>
      <c r="N100" s="18"/>
      <c r="O100" s="186"/>
      <c r="P100" s="18" t="s">
        <v>16</v>
      </c>
      <c r="Q100" s="18" t="s">
        <v>435</v>
      </c>
      <c r="R100" s="18" t="s">
        <v>469</v>
      </c>
      <c r="S100" s="18"/>
      <c r="T100" s="18"/>
    </row>
    <row r="101" spans="2:20" ht="30">
      <c r="B101" s="994"/>
      <c r="C101" s="173"/>
      <c r="D101" s="179" t="s">
        <v>397</v>
      </c>
      <c r="E101" s="177">
        <v>13</v>
      </c>
      <c r="F101" s="18" t="s">
        <v>52</v>
      </c>
      <c r="G101" s="18" t="s">
        <v>28</v>
      </c>
      <c r="H101" s="320">
        <v>42461</v>
      </c>
      <c r="I101" s="166">
        <v>42522</v>
      </c>
      <c r="J101" s="333">
        <v>42644</v>
      </c>
      <c r="K101" s="18" t="s">
        <v>16</v>
      </c>
      <c r="L101" s="18" t="s">
        <v>435</v>
      </c>
      <c r="M101" s="18" t="s">
        <v>470</v>
      </c>
      <c r="N101" s="18"/>
      <c r="O101" s="186"/>
      <c r="P101" s="18" t="s">
        <v>16</v>
      </c>
      <c r="Q101" s="18" t="s">
        <v>435</v>
      </c>
      <c r="R101" s="18" t="s">
        <v>470</v>
      </c>
      <c r="S101" s="18"/>
      <c r="T101" s="18"/>
    </row>
    <row r="102" spans="2:20" ht="60">
      <c r="B102" s="994"/>
      <c r="C102" s="173"/>
      <c r="D102" s="179" t="s">
        <v>92</v>
      </c>
      <c r="E102" s="177">
        <v>13</v>
      </c>
      <c r="F102" s="18" t="s">
        <v>52</v>
      </c>
      <c r="G102" s="18" t="s">
        <v>28</v>
      </c>
      <c r="H102" s="320">
        <v>42461</v>
      </c>
      <c r="I102" s="166">
        <v>42522</v>
      </c>
      <c r="J102" s="333">
        <v>42644</v>
      </c>
      <c r="K102" s="18" t="s">
        <v>16</v>
      </c>
      <c r="L102" s="18" t="s">
        <v>435</v>
      </c>
      <c r="M102" s="19" t="s">
        <v>471</v>
      </c>
      <c r="N102" s="18"/>
      <c r="O102" s="186"/>
      <c r="P102" s="18" t="s">
        <v>16</v>
      </c>
      <c r="Q102" s="18" t="s">
        <v>435</v>
      </c>
      <c r="R102" s="849" t="s">
        <v>471</v>
      </c>
      <c r="S102" s="18"/>
      <c r="T102" s="18"/>
    </row>
    <row r="103" spans="2:20" ht="90">
      <c r="B103" s="994"/>
      <c r="C103" s="173"/>
      <c r="D103" s="179" t="s">
        <v>398</v>
      </c>
      <c r="E103" s="177">
        <v>10</v>
      </c>
      <c r="F103" s="18" t="s">
        <v>52</v>
      </c>
      <c r="G103" s="18" t="s">
        <v>28</v>
      </c>
      <c r="H103" s="320">
        <v>42461</v>
      </c>
      <c r="I103" s="166">
        <v>42522</v>
      </c>
      <c r="J103" s="333">
        <v>42644</v>
      </c>
      <c r="K103" s="18" t="s">
        <v>16</v>
      </c>
      <c r="L103" s="18" t="s">
        <v>435</v>
      </c>
      <c r="M103" s="19" t="s">
        <v>460</v>
      </c>
      <c r="N103" s="18"/>
      <c r="O103" s="186"/>
      <c r="P103" s="18" t="s">
        <v>16</v>
      </c>
      <c r="Q103" s="18" t="s">
        <v>435</v>
      </c>
      <c r="R103" s="849" t="s">
        <v>460</v>
      </c>
      <c r="S103" s="18"/>
      <c r="T103" s="18"/>
    </row>
    <row r="104" spans="2:20" ht="30">
      <c r="B104" s="994"/>
      <c r="C104" s="173"/>
      <c r="D104" s="179" t="s">
        <v>99</v>
      </c>
      <c r="E104" s="177">
        <v>8</v>
      </c>
      <c r="F104" s="18" t="s">
        <v>52</v>
      </c>
      <c r="G104" s="18" t="s">
        <v>28</v>
      </c>
      <c r="H104" s="320">
        <v>42461</v>
      </c>
      <c r="I104" s="166">
        <v>42522</v>
      </c>
      <c r="J104" s="855">
        <v>42570</v>
      </c>
      <c r="K104" s="18" t="s">
        <v>16</v>
      </c>
      <c r="L104" s="18" t="s">
        <v>435</v>
      </c>
      <c r="M104" s="18" t="s">
        <v>472</v>
      </c>
      <c r="N104" s="18"/>
      <c r="O104" s="186"/>
      <c r="P104" s="18" t="s">
        <v>52</v>
      </c>
      <c r="Q104" s="18" t="s">
        <v>435</v>
      </c>
      <c r="R104" s="18" t="s">
        <v>1443</v>
      </c>
      <c r="S104" s="18"/>
      <c r="T104" s="18"/>
    </row>
    <row r="105" spans="2:20" ht="30">
      <c r="B105" s="994"/>
      <c r="C105" s="178" t="s">
        <v>399</v>
      </c>
      <c r="D105" s="171"/>
      <c r="E105" s="172">
        <f>SUM(E106:E108)</f>
        <v>87</v>
      </c>
      <c r="F105" s="18"/>
      <c r="G105" s="18"/>
      <c r="H105" s="322"/>
      <c r="I105" s="18"/>
      <c r="J105" s="604"/>
      <c r="K105" s="220"/>
      <c r="L105" s="220"/>
      <c r="M105" s="220"/>
      <c r="N105" s="18"/>
      <c r="O105" s="186"/>
      <c r="P105" s="220"/>
      <c r="Q105" s="220"/>
      <c r="R105" s="220"/>
      <c r="S105" s="18"/>
      <c r="T105" s="18"/>
    </row>
    <row r="106" spans="2:20" ht="30">
      <c r="B106" s="994"/>
      <c r="C106" s="173"/>
      <c r="D106" s="179" t="s">
        <v>400</v>
      </c>
      <c r="E106" s="177">
        <v>35</v>
      </c>
      <c r="F106" s="18" t="s">
        <v>52</v>
      </c>
      <c r="G106" s="18" t="s">
        <v>28</v>
      </c>
      <c r="H106" s="320">
        <v>42401</v>
      </c>
      <c r="I106" s="166">
        <v>42461</v>
      </c>
      <c r="J106" s="333">
        <v>42522</v>
      </c>
      <c r="K106" s="18" t="s">
        <v>16</v>
      </c>
      <c r="L106" s="18" t="s">
        <v>435</v>
      </c>
      <c r="M106" s="18" t="s">
        <v>473</v>
      </c>
      <c r="N106" s="18"/>
      <c r="O106" s="186"/>
      <c r="P106" s="18" t="s">
        <v>16</v>
      </c>
      <c r="Q106" s="18" t="s">
        <v>435</v>
      </c>
      <c r="R106" s="18" t="s">
        <v>473</v>
      </c>
      <c r="S106" s="18"/>
      <c r="T106" s="18"/>
    </row>
    <row r="107" spans="2:20" ht="30">
      <c r="B107" s="994"/>
      <c r="C107" s="173"/>
      <c r="D107" s="179" t="s">
        <v>96</v>
      </c>
      <c r="E107" s="177">
        <v>14</v>
      </c>
      <c r="F107" s="18" t="s">
        <v>52</v>
      </c>
      <c r="G107" s="18" t="s">
        <v>28</v>
      </c>
      <c r="H107" s="320">
        <v>42401</v>
      </c>
      <c r="I107" s="166">
        <v>42461</v>
      </c>
      <c r="J107" s="333">
        <v>42522</v>
      </c>
      <c r="K107" s="18" t="s">
        <v>16</v>
      </c>
      <c r="L107" s="18" t="s">
        <v>435</v>
      </c>
      <c r="M107" s="18" t="s">
        <v>441</v>
      </c>
      <c r="N107" s="18"/>
      <c r="O107" s="186"/>
      <c r="P107" s="18" t="s">
        <v>16</v>
      </c>
      <c r="Q107" s="18" t="s">
        <v>435</v>
      </c>
      <c r="R107" s="18" t="s">
        <v>441</v>
      </c>
      <c r="S107" s="18"/>
      <c r="T107" s="18"/>
    </row>
    <row r="108" spans="2:20" ht="30">
      <c r="B108" s="994"/>
      <c r="C108" s="173"/>
      <c r="D108" s="179" t="s">
        <v>97</v>
      </c>
      <c r="E108" s="177">
        <v>38</v>
      </c>
      <c r="F108" s="18" t="s">
        <v>52</v>
      </c>
      <c r="G108" s="18" t="s">
        <v>28</v>
      </c>
      <c r="H108" s="320">
        <v>42401</v>
      </c>
      <c r="I108" s="166">
        <v>42461</v>
      </c>
      <c r="J108" s="333">
        <v>42522</v>
      </c>
      <c r="K108" s="18" t="s">
        <v>16</v>
      </c>
      <c r="L108" s="18" t="s">
        <v>435</v>
      </c>
      <c r="M108" s="18" t="s">
        <v>451</v>
      </c>
      <c r="N108" s="18"/>
      <c r="O108" s="186"/>
      <c r="P108" s="18" t="s">
        <v>16</v>
      </c>
      <c r="Q108" s="18" t="s">
        <v>435</v>
      </c>
      <c r="R108" s="18" t="s">
        <v>451</v>
      </c>
      <c r="S108" s="18"/>
      <c r="T108" s="18"/>
    </row>
    <row r="109" spans="2:20" ht="60">
      <c r="B109" s="994"/>
      <c r="C109" s="178" t="s">
        <v>401</v>
      </c>
      <c r="D109" s="171"/>
      <c r="E109" s="172">
        <f>SUM(E110:E115)</f>
        <v>75</v>
      </c>
      <c r="F109" s="18"/>
      <c r="G109" s="18"/>
      <c r="H109" s="322"/>
      <c r="I109" s="18"/>
      <c r="J109" s="604"/>
      <c r="K109" s="220"/>
      <c r="L109" s="220"/>
      <c r="M109" s="220"/>
      <c r="N109" s="18"/>
      <c r="O109" s="186"/>
      <c r="P109" s="220"/>
      <c r="Q109" s="220"/>
      <c r="R109" s="220"/>
      <c r="S109" s="18"/>
      <c r="T109" s="18"/>
    </row>
    <row r="110" spans="2:20" ht="30">
      <c r="B110" s="994"/>
      <c r="C110" s="173"/>
      <c r="D110" s="179" t="s">
        <v>396</v>
      </c>
      <c r="E110" s="177">
        <v>10</v>
      </c>
      <c r="F110" s="18" t="s">
        <v>52</v>
      </c>
      <c r="G110" s="18" t="s">
        <v>28</v>
      </c>
      <c r="H110" s="320">
        <v>42430</v>
      </c>
      <c r="I110" s="166">
        <v>42491</v>
      </c>
      <c r="J110" s="855">
        <v>42570</v>
      </c>
      <c r="K110" s="18" t="s">
        <v>16</v>
      </c>
      <c r="L110" s="18" t="s">
        <v>435</v>
      </c>
      <c r="M110" s="18" t="s">
        <v>474</v>
      </c>
      <c r="N110" s="18"/>
      <c r="O110" s="186"/>
      <c r="P110" s="18" t="s">
        <v>52</v>
      </c>
      <c r="Q110" s="18" t="s">
        <v>435</v>
      </c>
      <c r="R110" s="18" t="s">
        <v>1443</v>
      </c>
      <c r="S110" s="18"/>
      <c r="T110" s="18"/>
    </row>
    <row r="111" spans="2:20" ht="30">
      <c r="B111" s="994"/>
      <c r="C111" s="173"/>
      <c r="D111" s="179" t="s">
        <v>96</v>
      </c>
      <c r="E111" s="177">
        <v>10</v>
      </c>
      <c r="F111" s="18" t="s">
        <v>52</v>
      </c>
      <c r="G111" s="18" t="s">
        <v>28</v>
      </c>
      <c r="H111" s="320">
        <v>42430</v>
      </c>
      <c r="I111" s="166">
        <v>42491</v>
      </c>
      <c r="J111" s="333">
        <v>42644</v>
      </c>
      <c r="K111" s="18" t="s">
        <v>16</v>
      </c>
      <c r="L111" s="18" t="s">
        <v>435</v>
      </c>
      <c r="M111" s="18" t="s">
        <v>475</v>
      </c>
      <c r="N111" s="18"/>
      <c r="O111" s="186"/>
      <c r="P111" s="18" t="s">
        <v>16</v>
      </c>
      <c r="Q111" s="18" t="s">
        <v>435</v>
      </c>
      <c r="R111" s="18" t="s">
        <v>475</v>
      </c>
      <c r="S111" s="18"/>
      <c r="T111" s="18"/>
    </row>
    <row r="112" spans="2:20" ht="30">
      <c r="B112" s="994"/>
      <c r="C112" s="173"/>
      <c r="D112" s="179" t="s">
        <v>397</v>
      </c>
      <c r="E112" s="177">
        <v>15</v>
      </c>
      <c r="F112" s="18" t="s">
        <v>52</v>
      </c>
      <c r="G112" s="18" t="s">
        <v>28</v>
      </c>
      <c r="H112" s="320">
        <v>42430</v>
      </c>
      <c r="I112" s="166">
        <v>42491</v>
      </c>
      <c r="J112" s="333">
        <v>42644</v>
      </c>
      <c r="K112" s="18" t="s">
        <v>16</v>
      </c>
      <c r="L112" s="18" t="s">
        <v>435</v>
      </c>
      <c r="M112" s="18" t="s">
        <v>470</v>
      </c>
      <c r="N112" s="18"/>
      <c r="O112" s="186"/>
      <c r="P112" s="18" t="s">
        <v>16</v>
      </c>
      <c r="Q112" s="18" t="s">
        <v>435</v>
      </c>
      <c r="R112" s="18" t="s">
        <v>470</v>
      </c>
      <c r="S112" s="18"/>
      <c r="T112" s="18"/>
    </row>
    <row r="113" spans="2:20" ht="30">
      <c r="B113" s="994"/>
      <c r="C113" s="173"/>
      <c r="D113" s="179" t="s">
        <v>92</v>
      </c>
      <c r="E113" s="177">
        <v>15</v>
      </c>
      <c r="F113" s="18" t="s">
        <v>52</v>
      </c>
      <c r="G113" s="18" t="s">
        <v>28</v>
      </c>
      <c r="H113" s="320">
        <v>42430</v>
      </c>
      <c r="I113" s="166">
        <v>42491</v>
      </c>
      <c r="J113" s="333">
        <v>42644</v>
      </c>
      <c r="K113" s="18" t="s">
        <v>16</v>
      </c>
      <c r="L113" s="18" t="s">
        <v>435</v>
      </c>
      <c r="M113" s="18" t="s">
        <v>476</v>
      </c>
      <c r="N113" s="18"/>
      <c r="O113" s="186"/>
      <c r="P113" s="18" t="s">
        <v>16</v>
      </c>
      <c r="Q113" s="18" t="s">
        <v>435</v>
      </c>
      <c r="R113" s="18" t="s">
        <v>476</v>
      </c>
      <c r="S113" s="18"/>
      <c r="T113" s="18"/>
    </row>
    <row r="114" spans="2:20" ht="90">
      <c r="B114" s="994"/>
      <c r="C114" s="173"/>
      <c r="D114" s="179" t="s">
        <v>398</v>
      </c>
      <c r="E114" s="177">
        <v>15</v>
      </c>
      <c r="F114" s="18" t="s">
        <v>52</v>
      </c>
      <c r="G114" s="18" t="s">
        <v>28</v>
      </c>
      <c r="H114" s="320">
        <v>42430</v>
      </c>
      <c r="I114" s="166">
        <v>42491</v>
      </c>
      <c r="J114" s="333">
        <v>42644</v>
      </c>
      <c r="K114" s="18" t="s">
        <v>16</v>
      </c>
      <c r="L114" s="18" t="s">
        <v>435</v>
      </c>
      <c r="M114" s="19" t="s">
        <v>460</v>
      </c>
      <c r="N114" s="18"/>
      <c r="O114" s="186"/>
      <c r="P114" s="18" t="s">
        <v>16</v>
      </c>
      <c r="Q114" s="18" t="s">
        <v>435</v>
      </c>
      <c r="R114" s="849" t="s">
        <v>460</v>
      </c>
      <c r="S114" s="18"/>
      <c r="T114" s="18"/>
    </row>
    <row r="115" spans="2:20" ht="30">
      <c r="B115" s="995"/>
      <c r="C115" s="173"/>
      <c r="D115" s="179" t="s">
        <v>99</v>
      </c>
      <c r="E115" s="177">
        <v>10</v>
      </c>
      <c r="F115" s="18" t="s">
        <v>52</v>
      </c>
      <c r="G115" s="18" t="s">
        <v>28</v>
      </c>
      <c r="H115" s="320">
        <v>42430</v>
      </c>
      <c r="I115" s="166">
        <v>42491</v>
      </c>
      <c r="J115" s="333">
        <v>42644</v>
      </c>
      <c r="K115" s="18" t="s">
        <v>16</v>
      </c>
      <c r="L115" s="18" t="s">
        <v>435</v>
      </c>
      <c r="M115" s="18" t="s">
        <v>477</v>
      </c>
      <c r="N115" s="18"/>
      <c r="O115" s="186"/>
      <c r="P115" s="18" t="s">
        <v>16</v>
      </c>
      <c r="Q115" s="18" t="s">
        <v>435</v>
      </c>
      <c r="R115" s="18" t="s">
        <v>477</v>
      </c>
      <c r="S115" s="18"/>
      <c r="T115" s="18"/>
    </row>
    <row r="116" spans="2:20">
      <c r="B116" s="18"/>
      <c r="C116" s="18"/>
      <c r="D116" s="18"/>
      <c r="E116" s="18"/>
      <c r="F116" s="18"/>
      <c r="G116" s="18"/>
      <c r="H116" s="18"/>
      <c r="I116" s="18"/>
      <c r="J116" s="18"/>
      <c r="N116" s="343">
        <v>0.92</v>
      </c>
      <c r="P116" s="18"/>
      <c r="Q116" s="18"/>
      <c r="R116" s="18"/>
      <c r="S116" s="18"/>
      <c r="T116" s="18"/>
    </row>
    <row r="117" spans="2:20">
      <c r="B117" s="18"/>
      <c r="C117" s="18"/>
      <c r="D117" s="18"/>
      <c r="E117" s="18"/>
      <c r="F117" s="18"/>
      <c r="G117" s="18"/>
      <c r="H117" s="18"/>
      <c r="I117" s="18"/>
      <c r="J117" s="18"/>
      <c r="P117" s="18"/>
      <c r="Q117" s="18"/>
      <c r="R117" s="18"/>
      <c r="S117" s="18"/>
      <c r="T117" s="18"/>
    </row>
    <row r="119" spans="2:20">
      <c r="J119" s="919" t="s">
        <v>1468</v>
      </c>
      <c r="K119" s="920"/>
      <c r="L119" s="920"/>
      <c r="M119" s="920"/>
      <c r="N119" s="920"/>
      <c r="O119" s="920"/>
      <c r="P119" s="921">
        <v>92</v>
      </c>
    </row>
    <row r="120" spans="2:20">
      <c r="B120" s="13" t="s">
        <v>144</v>
      </c>
      <c r="J120" s="918" t="s">
        <v>1469</v>
      </c>
      <c r="P120" s="80">
        <v>12</v>
      </c>
    </row>
    <row r="121" spans="2:20">
      <c r="J121" s="918" t="s">
        <v>1470</v>
      </c>
      <c r="P121" s="80">
        <v>80</v>
      </c>
    </row>
    <row r="122" spans="2:20">
      <c r="J122" s="919" t="s">
        <v>1471</v>
      </c>
      <c r="K122" s="920"/>
      <c r="L122" s="920"/>
      <c r="M122" s="920"/>
      <c r="N122" s="920"/>
      <c r="O122" s="920"/>
      <c r="P122" s="922">
        <f>P121/P119</f>
        <v>0.86956521739130432</v>
      </c>
    </row>
  </sheetData>
  <autoFilter ref="B6:T116"/>
  <dataConsolidate/>
  <mergeCells count="11">
    <mergeCell ref="P4:T5"/>
    <mergeCell ref="K4:O5"/>
    <mergeCell ref="B7:B115"/>
    <mergeCell ref="B2:J2"/>
    <mergeCell ref="B4:B6"/>
    <mergeCell ref="C4:C6"/>
    <mergeCell ref="D4:D6"/>
    <mergeCell ref="E4:E6"/>
    <mergeCell ref="F4:F5"/>
    <mergeCell ref="G4:G5"/>
    <mergeCell ref="H4:J5"/>
  </mergeCells>
  <dataValidations count="2">
    <dataValidation type="whole" allowBlank="1" showInputMessage="1" showErrorMessage="1" errorTitle="Valor Asignado" error="Sólo se pueden introducir números en esta celda" promptTitle="Valor Asignado" prompt=" " sqref="E18 E20:E25 E27:E33 E35:E41 E43:E48 E50:E56 E58 E60:E66 E68:E72 E74:E80 E82:E88 E90:E96 E98:E104 E106:E108 E110:E115">
      <formula1>0</formula1>
      <formula2>83000000000</formula2>
    </dataValidation>
    <dataValidation allowBlank="1" showInputMessage="1" showErrorMessage="1" promptTitle="Unidad de Negocio" prompt="Nivel Central_x000a_Aeropuerto_x000a_Regional_x000a_" sqref="D8:D14 D27:D33 C34 D35:D41 C42 D43:D48 C49 D50:D56 C57 D58 C59 D60:D66 C67 D68:D72 C73 D74:D80 C81 D82:D88 D91:D96 D99:D104 D106:D108 D110:D115"/>
  </dataValidations>
  <pageMargins left="0.70866141732283472" right="0.70866141732283472" top="0.74803149606299213" bottom="0.74803149606299213" header="0.31496062992125984" footer="0.31496062992125984"/>
  <pageSetup paperSize="14" scale="59"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[8]Hoja2!#REF!</xm:f>
          </x14:formula1>
          <xm:sqref>B7 F110:F115 F16:F18 F20:F25 F27:F33 F35:F41 F43:F48 F50:F56 F60:F66 F68:F72 F74:F80 F82:F88 F90:F96 F98:F104 F106:F108 F58 F7:F14 G7:G115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T74"/>
  <sheetViews>
    <sheetView topLeftCell="D1" zoomScale="90" zoomScaleNormal="90" workbookViewId="0">
      <pane ySplit="6" topLeftCell="A60" activePane="bottomLeft" state="frozen"/>
      <selection activeCell="K16" sqref="K16"/>
      <selection pane="bottomLeft" activeCell="S74" sqref="S74"/>
    </sheetView>
  </sheetViews>
  <sheetFormatPr baseColWidth="10" defaultRowHeight="15"/>
  <cols>
    <col min="1" max="1" width="2.85546875" customWidth="1"/>
    <col min="2" max="2" width="36.140625" customWidth="1"/>
    <col min="3" max="3" width="65.140625" customWidth="1"/>
    <col min="4" max="4" width="22.7109375" customWidth="1"/>
    <col min="5" max="5" width="31.42578125" customWidth="1"/>
    <col min="6" max="6" width="26.5703125" customWidth="1"/>
    <col min="7" max="8" width="21.5703125" customWidth="1"/>
    <col min="9" max="9" width="18.42578125" customWidth="1"/>
    <col min="10" max="10" width="20.42578125" customWidth="1"/>
    <col min="11" max="11" width="38.140625" hidden="1" customWidth="1"/>
    <col min="12" max="12" width="17.42578125" hidden="1" customWidth="1"/>
    <col min="13" max="13" width="66.28515625" hidden="1" customWidth="1"/>
    <col min="14" max="14" width="22.140625" hidden="1" customWidth="1"/>
    <col min="15" max="15" width="34.85546875" hidden="1" customWidth="1"/>
    <col min="16" max="16" width="18.28515625" customWidth="1"/>
    <col min="17" max="17" width="20.140625" customWidth="1"/>
    <col min="18" max="18" width="38" style="98" customWidth="1"/>
    <col min="19" max="19" width="26.5703125" customWidth="1"/>
    <col min="20" max="20" width="22.5703125" customWidth="1"/>
  </cols>
  <sheetData>
    <row r="1" spans="2:20">
      <c r="B1" s="13"/>
      <c r="C1" s="13"/>
      <c r="D1" s="13"/>
      <c r="E1" s="13"/>
      <c r="F1" s="13"/>
      <c r="G1" s="13"/>
      <c r="H1" s="13"/>
      <c r="I1" s="13"/>
      <c r="J1" s="13"/>
    </row>
    <row r="2" spans="2:20" s="1" customFormat="1" ht="66.75" customHeight="1">
      <c r="B2" s="971" t="s">
        <v>318</v>
      </c>
      <c r="C2" s="972"/>
      <c r="D2" s="972"/>
      <c r="E2" s="972"/>
      <c r="F2" s="972"/>
      <c r="G2" s="972"/>
      <c r="H2" s="972"/>
      <c r="I2" s="972"/>
      <c r="J2" s="972"/>
      <c r="R2" s="577"/>
    </row>
    <row r="3" spans="2:20" ht="15.75" thickBot="1">
      <c r="B3" s="2"/>
      <c r="C3" s="2"/>
      <c r="D3" s="2"/>
      <c r="E3" s="2"/>
      <c r="F3" s="2"/>
      <c r="G3" s="2"/>
      <c r="H3" s="2"/>
      <c r="I3" s="2"/>
      <c r="J3" s="2"/>
    </row>
    <row r="4" spans="2:20" ht="15.75" thickBot="1">
      <c r="B4" s="973" t="s">
        <v>1</v>
      </c>
      <c r="C4" s="974" t="s">
        <v>2</v>
      </c>
      <c r="D4" s="973" t="s">
        <v>3</v>
      </c>
      <c r="E4" s="973" t="s">
        <v>319</v>
      </c>
      <c r="F4" s="977" t="s">
        <v>5</v>
      </c>
      <c r="G4" s="973" t="s">
        <v>6</v>
      </c>
      <c r="H4" s="979" t="s">
        <v>7</v>
      </c>
      <c r="I4" s="980"/>
      <c r="J4" s="981"/>
      <c r="K4" s="985" t="s">
        <v>424</v>
      </c>
      <c r="L4" s="986"/>
      <c r="M4" s="986"/>
      <c r="N4" s="986"/>
      <c r="O4" s="986"/>
      <c r="P4" s="985" t="s">
        <v>1186</v>
      </c>
      <c r="Q4" s="986"/>
      <c r="R4" s="986"/>
      <c r="S4" s="986"/>
      <c r="T4" s="986"/>
    </row>
    <row r="5" spans="2:20" ht="61.5" customHeight="1" thickBot="1">
      <c r="B5" s="973"/>
      <c r="C5" s="975"/>
      <c r="D5" s="973"/>
      <c r="E5" s="973"/>
      <c r="F5" s="978"/>
      <c r="G5" s="973"/>
      <c r="H5" s="982"/>
      <c r="I5" s="983"/>
      <c r="J5" s="984"/>
      <c r="K5" s="982"/>
      <c r="L5" s="983"/>
      <c r="M5" s="983"/>
      <c r="N5" s="983"/>
      <c r="O5" s="983"/>
      <c r="P5" s="982"/>
      <c r="Q5" s="983"/>
      <c r="R5" s="983"/>
      <c r="S5" s="983"/>
      <c r="T5" s="983"/>
    </row>
    <row r="6" spans="2:20" ht="39" thickBot="1">
      <c r="B6" s="973"/>
      <c r="C6" s="976"/>
      <c r="D6" s="973"/>
      <c r="E6" s="973"/>
      <c r="F6" s="82" t="s">
        <v>8</v>
      </c>
      <c r="G6" s="83" t="s">
        <v>8</v>
      </c>
      <c r="H6" s="83" t="s">
        <v>9</v>
      </c>
      <c r="I6" s="162" t="s">
        <v>10</v>
      </c>
      <c r="J6" s="162" t="s">
        <v>11</v>
      </c>
      <c r="K6" s="183" t="s">
        <v>421</v>
      </c>
      <c r="L6" s="183" t="s">
        <v>426</v>
      </c>
      <c r="M6" s="183" t="s">
        <v>422</v>
      </c>
      <c r="N6" s="183" t="s">
        <v>423</v>
      </c>
      <c r="O6" s="454" t="s">
        <v>1026</v>
      </c>
      <c r="P6" s="588" t="s">
        <v>421</v>
      </c>
      <c r="Q6" s="588" t="s">
        <v>426</v>
      </c>
      <c r="R6" s="850" t="s">
        <v>422</v>
      </c>
      <c r="S6" s="588" t="s">
        <v>423</v>
      </c>
      <c r="T6" s="588" t="s">
        <v>1026</v>
      </c>
    </row>
    <row r="7" spans="2:20" ht="25.5" customHeight="1">
      <c r="B7" s="996" t="s">
        <v>320</v>
      </c>
      <c r="C7" s="856" t="s">
        <v>321</v>
      </c>
      <c r="D7" s="857"/>
      <c r="E7" s="858">
        <f>E8</f>
        <v>1110150126</v>
      </c>
      <c r="F7" s="859"/>
      <c r="G7" s="859"/>
      <c r="H7" s="859"/>
      <c r="I7" s="859"/>
      <c r="J7" s="860"/>
      <c r="K7" s="188"/>
      <c r="L7" s="188"/>
      <c r="M7" s="188"/>
      <c r="N7" s="460"/>
      <c r="O7" s="188"/>
      <c r="P7" s="464"/>
    </row>
    <row r="8" spans="2:20" ht="210">
      <c r="B8" s="997"/>
      <c r="C8" s="861" t="s">
        <v>322</v>
      </c>
      <c r="D8" s="857" t="s">
        <v>90</v>
      </c>
      <c r="E8" s="862">
        <f>1110150126</f>
        <v>1110150126</v>
      </c>
      <c r="F8" s="863" t="s">
        <v>52</v>
      </c>
      <c r="G8" s="863" t="s">
        <v>52</v>
      </c>
      <c r="H8" s="924">
        <v>42614</v>
      </c>
      <c r="I8" s="864">
        <v>42644</v>
      </c>
      <c r="J8" s="865">
        <v>42644</v>
      </c>
      <c r="K8" s="222"/>
      <c r="L8" s="207">
        <v>0</v>
      </c>
      <c r="M8" s="341" t="s">
        <v>777</v>
      </c>
      <c r="N8" s="460"/>
      <c r="O8" s="188"/>
      <c r="P8" s="464"/>
      <c r="Q8">
        <v>0</v>
      </c>
      <c r="R8" s="98" t="s">
        <v>1458</v>
      </c>
    </row>
    <row r="9" spans="2:20" ht="55.5" hidden="1" customHeight="1">
      <c r="B9" s="997"/>
      <c r="C9" s="866" t="s">
        <v>323</v>
      </c>
      <c r="D9" s="857" t="s">
        <v>90</v>
      </c>
      <c r="E9" s="867">
        <v>0</v>
      </c>
      <c r="F9" s="863" t="s">
        <v>52</v>
      </c>
      <c r="G9" s="863" t="s">
        <v>52</v>
      </c>
      <c r="H9" s="863"/>
      <c r="I9" s="863"/>
      <c r="J9" s="868"/>
      <c r="K9" s="188"/>
      <c r="L9" s="188"/>
      <c r="M9" s="188"/>
      <c r="N9" s="460"/>
      <c r="O9" s="188"/>
      <c r="P9" s="464"/>
    </row>
    <row r="10" spans="2:20" ht="28.5" hidden="1" customHeight="1">
      <c r="B10" s="997"/>
      <c r="C10" s="866" t="s">
        <v>324</v>
      </c>
      <c r="D10" s="857" t="s">
        <v>90</v>
      </c>
      <c r="E10" s="867">
        <v>0</v>
      </c>
      <c r="F10" s="863" t="s">
        <v>52</v>
      </c>
      <c r="G10" s="863" t="s">
        <v>52</v>
      </c>
      <c r="H10" s="863"/>
      <c r="I10" s="863"/>
      <c r="J10" s="868"/>
      <c r="K10" s="188"/>
      <c r="L10" s="188"/>
      <c r="M10" s="188"/>
      <c r="N10" s="460"/>
      <c r="O10" s="188"/>
      <c r="P10" s="464"/>
    </row>
    <row r="11" spans="2:20" ht="55.5" hidden="1" customHeight="1">
      <c r="B11" s="997"/>
      <c r="C11" s="856" t="s">
        <v>325</v>
      </c>
      <c r="D11" s="857"/>
      <c r="E11" s="858">
        <f>E12</f>
        <v>0</v>
      </c>
      <c r="F11" s="869"/>
      <c r="G11" s="869"/>
      <c r="H11" s="863"/>
      <c r="I11" s="863"/>
      <c r="J11" s="868"/>
      <c r="K11" s="188"/>
      <c r="L11" s="188"/>
      <c r="M11" s="188"/>
      <c r="N11" s="460"/>
      <c r="O11" s="188"/>
      <c r="P11" s="464"/>
    </row>
    <row r="12" spans="2:20" ht="71.25">
      <c r="B12" s="997"/>
      <c r="C12" s="870" t="s">
        <v>326</v>
      </c>
      <c r="D12" s="857" t="s">
        <v>90</v>
      </c>
      <c r="E12" s="858">
        <v>0</v>
      </c>
      <c r="F12" s="863" t="s">
        <v>52</v>
      </c>
      <c r="G12" s="863" t="s">
        <v>52</v>
      </c>
      <c r="H12" s="925" t="s">
        <v>485</v>
      </c>
      <c r="I12" s="871" t="s">
        <v>485</v>
      </c>
      <c r="J12" s="872" t="s">
        <v>485</v>
      </c>
      <c r="K12" s="326" t="s">
        <v>485</v>
      </c>
      <c r="L12" s="326" t="s">
        <v>485</v>
      </c>
      <c r="M12" s="326" t="s">
        <v>485</v>
      </c>
      <c r="N12" s="326" t="s">
        <v>485</v>
      </c>
      <c r="O12" s="463" t="s">
        <v>771</v>
      </c>
      <c r="P12" s="670" t="s">
        <v>485</v>
      </c>
      <c r="Q12" s="13" t="s">
        <v>485</v>
      </c>
      <c r="R12" s="98" t="s">
        <v>485</v>
      </c>
    </row>
    <row r="13" spans="2:20" ht="55.5" customHeight="1">
      <c r="B13" s="997"/>
      <c r="C13" s="856" t="s">
        <v>327</v>
      </c>
      <c r="D13" s="857"/>
      <c r="E13" s="858">
        <f>SUM(E14:E23)</f>
        <v>1610967489</v>
      </c>
      <c r="F13" s="869"/>
      <c r="G13" s="869"/>
      <c r="H13" s="863"/>
      <c r="I13" s="863"/>
      <c r="J13" s="868"/>
      <c r="K13" s="188"/>
      <c r="L13" s="188"/>
      <c r="M13" s="188"/>
      <c r="N13" s="460"/>
      <c r="O13" s="188"/>
      <c r="P13" s="464"/>
    </row>
    <row r="14" spans="2:20" ht="28.5">
      <c r="B14" s="997"/>
      <c r="C14" s="929" t="s">
        <v>328</v>
      </c>
      <c r="D14" s="930" t="s">
        <v>90</v>
      </c>
      <c r="E14" s="931">
        <v>457461412</v>
      </c>
      <c r="F14" s="932" t="s">
        <v>52</v>
      </c>
      <c r="G14" s="932" t="s">
        <v>52</v>
      </c>
      <c r="H14" s="932">
        <v>2015</v>
      </c>
      <c r="I14" s="932">
        <v>2015</v>
      </c>
      <c r="J14" s="933">
        <v>42735</v>
      </c>
      <c r="K14" s="327" t="s">
        <v>435</v>
      </c>
      <c r="L14" s="327" t="s">
        <v>435</v>
      </c>
      <c r="M14" s="327" t="s">
        <v>435</v>
      </c>
      <c r="N14" s="461" t="s">
        <v>435</v>
      </c>
      <c r="O14" s="16" t="s">
        <v>770</v>
      </c>
      <c r="P14" s="464" t="s">
        <v>435</v>
      </c>
      <c r="Q14" t="s">
        <v>435</v>
      </c>
      <c r="R14" s="98" t="s">
        <v>435</v>
      </c>
      <c r="S14" s="934"/>
    </row>
    <row r="15" spans="2:20" ht="28.5">
      <c r="B15" s="997"/>
      <c r="C15" s="873" t="s">
        <v>329</v>
      </c>
      <c r="D15" s="857" t="s">
        <v>90</v>
      </c>
      <c r="E15" s="862">
        <v>883374417</v>
      </c>
      <c r="F15" s="863" t="s">
        <v>52</v>
      </c>
      <c r="G15" s="863" t="s">
        <v>52</v>
      </c>
      <c r="H15" s="863">
        <v>2015</v>
      </c>
      <c r="I15" s="863">
        <v>2015</v>
      </c>
      <c r="J15" s="865">
        <v>42735</v>
      </c>
      <c r="K15" s="327" t="s">
        <v>435</v>
      </c>
      <c r="L15" s="327" t="s">
        <v>435</v>
      </c>
      <c r="M15" s="327" t="s">
        <v>435</v>
      </c>
      <c r="N15" s="461" t="s">
        <v>435</v>
      </c>
      <c r="O15" s="16" t="s">
        <v>770</v>
      </c>
      <c r="P15" s="464" t="s">
        <v>435</v>
      </c>
      <c r="Q15" t="s">
        <v>435</v>
      </c>
      <c r="R15" s="98" t="s">
        <v>435</v>
      </c>
      <c r="S15" s="934"/>
    </row>
    <row r="16" spans="2:20" ht="409.5">
      <c r="B16" s="997"/>
      <c r="C16" s="873" t="s">
        <v>1444</v>
      </c>
      <c r="D16" s="857" t="s">
        <v>90</v>
      </c>
      <c r="E16" s="862">
        <f>250000000+20131660</f>
        <v>270131660</v>
      </c>
      <c r="F16" s="863" t="s">
        <v>52</v>
      </c>
      <c r="G16" s="863" t="s">
        <v>52</v>
      </c>
      <c r="H16" s="864">
        <v>42401</v>
      </c>
      <c r="I16" s="924">
        <v>42614</v>
      </c>
      <c r="J16" s="865">
        <v>42735</v>
      </c>
      <c r="K16" s="223" t="s">
        <v>52</v>
      </c>
      <c r="L16" s="328" t="s">
        <v>773</v>
      </c>
      <c r="M16" s="329" t="s">
        <v>772</v>
      </c>
      <c r="N16" s="462">
        <v>0</v>
      </c>
      <c r="O16" s="16" t="s">
        <v>774</v>
      </c>
      <c r="P16" s="465" t="s">
        <v>1473</v>
      </c>
      <c r="Q16" t="s">
        <v>773</v>
      </c>
      <c r="R16" s="98" t="s">
        <v>1472</v>
      </c>
    </row>
    <row r="17" spans="2:19" ht="57" hidden="1" customHeight="1">
      <c r="B17" s="997"/>
      <c r="C17" s="866" t="s">
        <v>330</v>
      </c>
      <c r="D17" s="857" t="s">
        <v>90</v>
      </c>
      <c r="E17" s="867">
        <v>0</v>
      </c>
      <c r="F17" s="863" t="s">
        <v>16</v>
      </c>
      <c r="G17" s="863" t="s">
        <v>52</v>
      </c>
      <c r="H17" s="863"/>
      <c r="I17" s="863"/>
      <c r="J17" s="868"/>
      <c r="K17" s="188"/>
      <c r="L17" s="188"/>
      <c r="M17" s="188"/>
      <c r="N17" s="460"/>
      <c r="O17" s="188"/>
      <c r="P17" s="464"/>
    </row>
    <row r="18" spans="2:19" ht="55.5" hidden="1" customHeight="1">
      <c r="B18" s="997"/>
      <c r="C18" s="866" t="s">
        <v>331</v>
      </c>
      <c r="D18" s="857" t="s">
        <v>90</v>
      </c>
      <c r="E18" s="867">
        <v>0</v>
      </c>
      <c r="F18" s="863" t="s">
        <v>16</v>
      </c>
      <c r="G18" s="863" t="s">
        <v>52</v>
      </c>
      <c r="H18" s="863"/>
      <c r="I18" s="863"/>
      <c r="J18" s="868"/>
      <c r="K18" s="188"/>
      <c r="L18" s="188"/>
      <c r="M18" s="188"/>
      <c r="N18" s="460"/>
      <c r="O18" s="188"/>
      <c r="P18" s="464"/>
    </row>
    <row r="19" spans="2:19" ht="57" hidden="1" customHeight="1">
      <c r="B19" s="997"/>
      <c r="C19" s="866" t="s">
        <v>332</v>
      </c>
      <c r="D19" s="857" t="s">
        <v>90</v>
      </c>
      <c r="E19" s="867">
        <v>0</v>
      </c>
      <c r="F19" s="863" t="s">
        <v>16</v>
      </c>
      <c r="G19" s="863" t="s">
        <v>52</v>
      </c>
      <c r="H19" s="863"/>
      <c r="I19" s="863"/>
      <c r="J19" s="868"/>
      <c r="K19" s="188"/>
      <c r="L19" s="188"/>
      <c r="M19" s="188"/>
      <c r="N19" s="460"/>
      <c r="O19" s="188"/>
      <c r="P19" s="464"/>
    </row>
    <row r="20" spans="2:19" ht="57" hidden="1" customHeight="1">
      <c r="B20" s="997"/>
      <c r="C20" s="866" t="s">
        <v>333</v>
      </c>
      <c r="D20" s="857" t="s">
        <v>90</v>
      </c>
      <c r="E20" s="867">
        <v>0</v>
      </c>
      <c r="F20" s="863" t="s">
        <v>52</v>
      </c>
      <c r="G20" s="863" t="s">
        <v>52</v>
      </c>
      <c r="H20" s="863"/>
      <c r="I20" s="863"/>
      <c r="J20" s="868"/>
      <c r="K20" s="188"/>
      <c r="L20" s="188"/>
      <c r="M20" s="188"/>
      <c r="N20" s="460"/>
      <c r="O20" s="188"/>
      <c r="P20" s="464"/>
    </row>
    <row r="21" spans="2:19" ht="55.5" hidden="1" customHeight="1">
      <c r="B21" s="997"/>
      <c r="C21" s="866" t="s">
        <v>334</v>
      </c>
      <c r="D21" s="857" t="s">
        <v>90</v>
      </c>
      <c r="E21" s="867">
        <v>0</v>
      </c>
      <c r="F21" s="863" t="s">
        <v>52</v>
      </c>
      <c r="G21" s="863" t="s">
        <v>52</v>
      </c>
      <c r="H21" s="863"/>
      <c r="I21" s="863"/>
      <c r="J21" s="868"/>
      <c r="K21" s="188"/>
      <c r="L21" s="188"/>
      <c r="M21" s="188"/>
      <c r="N21" s="460"/>
      <c r="O21" s="188"/>
      <c r="P21" s="464"/>
    </row>
    <row r="22" spans="2:19" ht="55.5" hidden="1" customHeight="1">
      <c r="B22" s="997"/>
      <c r="C22" s="866" t="s">
        <v>335</v>
      </c>
      <c r="D22" s="857" t="s">
        <v>90</v>
      </c>
      <c r="E22" s="867">
        <v>0</v>
      </c>
      <c r="F22" s="863" t="s">
        <v>52</v>
      </c>
      <c r="G22" s="863" t="s">
        <v>52</v>
      </c>
      <c r="H22" s="863"/>
      <c r="I22" s="863"/>
      <c r="J22" s="868"/>
      <c r="K22" s="188"/>
      <c r="L22" s="188"/>
      <c r="M22" s="188"/>
      <c r="N22" s="460"/>
      <c r="O22" s="188"/>
      <c r="P22" s="464"/>
    </row>
    <row r="23" spans="2:19" ht="55.5" hidden="1" customHeight="1">
      <c r="B23" s="997"/>
      <c r="C23" s="866" t="s">
        <v>336</v>
      </c>
      <c r="D23" s="857" t="s">
        <v>90</v>
      </c>
      <c r="E23" s="867">
        <v>0</v>
      </c>
      <c r="F23" s="863" t="s">
        <v>52</v>
      </c>
      <c r="G23" s="863" t="s">
        <v>52</v>
      </c>
      <c r="H23" s="863"/>
      <c r="I23" s="863"/>
      <c r="J23" s="868"/>
      <c r="K23" s="188"/>
      <c r="L23" s="188"/>
      <c r="M23" s="188"/>
      <c r="N23" s="460"/>
      <c r="O23" s="188"/>
      <c r="P23" s="464"/>
    </row>
    <row r="24" spans="2:19" ht="38.25" hidden="1" customHeight="1">
      <c r="B24" s="997"/>
      <c r="C24" s="856" t="s">
        <v>337</v>
      </c>
      <c r="D24" s="857"/>
      <c r="E24" s="858">
        <v>0</v>
      </c>
      <c r="F24" s="869"/>
      <c r="G24" s="869"/>
      <c r="H24" s="863"/>
      <c r="I24" s="863"/>
      <c r="J24" s="868"/>
      <c r="K24" s="188"/>
      <c r="L24" s="188"/>
      <c r="M24" s="188"/>
      <c r="N24" s="460"/>
      <c r="O24" s="188"/>
      <c r="P24" s="464"/>
    </row>
    <row r="25" spans="2:19" ht="42.75" hidden="1" customHeight="1">
      <c r="B25" s="997"/>
      <c r="C25" s="874" t="s">
        <v>338</v>
      </c>
      <c r="D25" s="857" t="s">
        <v>90</v>
      </c>
      <c r="E25" s="867">
        <v>0</v>
      </c>
      <c r="F25" s="863" t="s">
        <v>52</v>
      </c>
      <c r="G25" s="863" t="s">
        <v>52</v>
      </c>
      <c r="H25" s="863"/>
      <c r="I25" s="863"/>
      <c r="J25" s="868"/>
      <c r="K25" s="188"/>
      <c r="L25" s="188"/>
      <c r="M25" s="188"/>
      <c r="N25" s="460"/>
      <c r="O25" s="188"/>
      <c r="P25" s="464"/>
    </row>
    <row r="26" spans="2:19" ht="38.25">
      <c r="B26" s="997"/>
      <c r="C26" s="856" t="s">
        <v>339</v>
      </c>
      <c r="D26" s="857"/>
      <c r="E26" s="858">
        <f>E27</f>
        <v>1534090297</v>
      </c>
      <c r="F26" s="869"/>
      <c r="G26" s="869"/>
      <c r="H26" s="863"/>
      <c r="I26" s="863"/>
      <c r="J26" s="868"/>
      <c r="K26" s="188"/>
      <c r="L26" s="188"/>
      <c r="M26" s="188"/>
      <c r="N26" s="460"/>
      <c r="O26" s="188"/>
      <c r="P26" s="464"/>
    </row>
    <row r="27" spans="2:19" ht="165">
      <c r="B27" s="997"/>
      <c r="C27" s="875" t="s">
        <v>340</v>
      </c>
      <c r="D27" s="857" t="s">
        <v>90</v>
      </c>
      <c r="E27" s="862">
        <v>1534090297</v>
      </c>
      <c r="F27" s="863" t="s">
        <v>52</v>
      </c>
      <c r="G27" s="863" t="s">
        <v>52</v>
      </c>
      <c r="H27" s="863">
        <v>2015</v>
      </c>
      <c r="I27" s="863">
        <v>2015</v>
      </c>
      <c r="J27" s="865">
        <v>42735</v>
      </c>
      <c r="K27" s="222"/>
      <c r="L27" s="207"/>
      <c r="M27" s="341" t="s">
        <v>778</v>
      </c>
      <c r="N27" s="460"/>
      <c r="O27" s="466" t="s">
        <v>769</v>
      </c>
      <c r="P27" s="467"/>
      <c r="R27" s="98" t="s">
        <v>778</v>
      </c>
      <c r="S27" s="934"/>
    </row>
    <row r="28" spans="2:19" ht="38.25" hidden="1" customHeight="1">
      <c r="B28" s="997"/>
      <c r="C28" s="876" t="s">
        <v>341</v>
      </c>
      <c r="D28" s="857"/>
      <c r="E28" s="858">
        <f>E29</f>
        <v>0</v>
      </c>
      <c r="F28" s="869"/>
      <c r="G28" s="869"/>
      <c r="H28" s="863"/>
      <c r="I28" s="863"/>
      <c r="J28" s="877"/>
      <c r="O28" s="188"/>
      <c r="P28" s="464"/>
    </row>
    <row r="29" spans="2:19" ht="55.5" hidden="1" customHeight="1" thickBot="1">
      <c r="B29" s="997"/>
      <c r="C29" s="878" t="s">
        <v>342</v>
      </c>
      <c r="D29" s="879" t="s">
        <v>90</v>
      </c>
      <c r="E29" s="880">
        <v>0</v>
      </c>
      <c r="F29" s="881" t="s">
        <v>52</v>
      </c>
      <c r="G29" s="881" t="s">
        <v>52</v>
      </c>
      <c r="H29" s="881"/>
      <c r="I29" s="881"/>
      <c r="J29" s="882"/>
      <c r="O29" s="188"/>
      <c r="P29" s="464"/>
    </row>
    <row r="30" spans="2:19" ht="96.75" customHeight="1">
      <c r="B30" s="997"/>
      <c r="C30" s="856" t="s">
        <v>1445</v>
      </c>
      <c r="D30" s="358"/>
      <c r="E30" s="880">
        <f>E31</f>
        <v>7197000</v>
      </c>
      <c r="F30" s="883"/>
      <c r="G30" s="883"/>
      <c r="H30" s="883"/>
      <c r="I30" s="883"/>
      <c r="J30" s="883"/>
      <c r="K30" s="586"/>
      <c r="L30" s="586"/>
      <c r="M30" s="587"/>
      <c r="N30" s="460"/>
      <c r="O30" s="188" t="s">
        <v>486</v>
      </c>
      <c r="P30" s="464"/>
    </row>
    <row r="31" spans="2:19" ht="75">
      <c r="B31" s="997"/>
      <c r="C31" s="873" t="s">
        <v>478</v>
      </c>
      <c r="D31" s="857" t="s">
        <v>90</v>
      </c>
      <c r="E31" s="858">
        <v>7197000</v>
      </c>
      <c r="F31" s="863" t="s">
        <v>52</v>
      </c>
      <c r="G31" s="863" t="s">
        <v>52</v>
      </c>
      <c r="H31" s="863" t="s">
        <v>52</v>
      </c>
      <c r="I31" s="864">
        <v>42444</v>
      </c>
      <c r="J31" s="865">
        <v>42505</v>
      </c>
      <c r="O31" s="188"/>
      <c r="P31" s="464"/>
      <c r="R31" s="98" t="s">
        <v>1459</v>
      </c>
      <c r="S31" s="934"/>
    </row>
    <row r="32" spans="2:19" ht="16.5" thickBot="1">
      <c r="B32" s="13"/>
      <c r="C32" s="903"/>
      <c r="D32" s="857"/>
      <c r="E32" s="904"/>
      <c r="F32" s="863"/>
      <c r="G32" s="863"/>
      <c r="H32" s="863"/>
      <c r="I32" s="864"/>
      <c r="J32" s="865"/>
      <c r="O32" s="188"/>
      <c r="P32" s="464"/>
    </row>
    <row r="33" spans="2:20" ht="15.75" customHeight="1">
      <c r="B33" s="998" t="s">
        <v>343</v>
      </c>
      <c r="C33" s="164" t="s">
        <v>344</v>
      </c>
      <c r="D33" s="884"/>
      <c r="E33" s="885">
        <f>SUM(E34)</f>
        <v>0</v>
      </c>
      <c r="F33" s="884"/>
      <c r="G33" s="884"/>
      <c r="H33" s="884"/>
      <c r="I33" s="884"/>
      <c r="J33" s="886"/>
      <c r="K33" s="188"/>
      <c r="L33" s="188"/>
      <c r="M33" s="188"/>
      <c r="N33" s="460"/>
      <c r="O33" s="188"/>
      <c r="P33" s="464"/>
    </row>
    <row r="34" spans="2:20" ht="165">
      <c r="B34" s="999"/>
      <c r="C34" s="165" t="s">
        <v>345</v>
      </c>
      <c r="D34" s="322" t="s">
        <v>90</v>
      </c>
      <c r="E34" s="862">
        <v>0</v>
      </c>
      <c r="F34" s="358" t="s">
        <v>52</v>
      </c>
      <c r="G34" s="887" t="s">
        <v>52</v>
      </c>
      <c r="H34" s="815">
        <v>42430</v>
      </c>
      <c r="I34" s="815">
        <v>42461</v>
      </c>
      <c r="J34" s="888">
        <v>42583</v>
      </c>
      <c r="K34" s="313" t="s">
        <v>52</v>
      </c>
      <c r="L34" s="207"/>
      <c r="M34" s="341" t="s">
        <v>776</v>
      </c>
      <c r="N34" s="462">
        <v>0</v>
      </c>
      <c r="O34" s="188"/>
      <c r="P34" s="188" t="s">
        <v>52</v>
      </c>
      <c r="Q34" s="188"/>
      <c r="R34" s="854" t="s">
        <v>1460</v>
      </c>
      <c r="S34" s="188"/>
      <c r="T34" s="188"/>
    </row>
    <row r="35" spans="2:20" ht="25.5">
      <c r="B35" s="999"/>
      <c r="C35" s="167" t="s">
        <v>346</v>
      </c>
      <c r="D35" s="322"/>
      <c r="E35" s="889">
        <f>SUM(E36)</f>
        <v>1828492124</v>
      </c>
      <c r="F35" s="358"/>
      <c r="G35" s="358"/>
      <c r="H35" s="815"/>
      <c r="I35" s="815"/>
      <c r="J35" s="888"/>
      <c r="K35" s="188"/>
      <c r="L35" s="188"/>
      <c r="M35" s="188"/>
      <c r="N35" s="462"/>
      <c r="O35" s="188"/>
      <c r="P35" s="188"/>
      <c r="Q35" s="188"/>
      <c r="R35" s="854"/>
      <c r="S35" s="188"/>
      <c r="T35" s="188"/>
    </row>
    <row r="36" spans="2:20" ht="51">
      <c r="B36" s="999"/>
      <c r="C36" s="165" t="s">
        <v>347</v>
      </c>
      <c r="D36" s="322" t="s">
        <v>90</v>
      </c>
      <c r="E36" s="862">
        <v>1828492124</v>
      </c>
      <c r="F36" s="358" t="s">
        <v>52</v>
      </c>
      <c r="G36" s="358" t="s">
        <v>52</v>
      </c>
      <c r="H36" s="926" t="s">
        <v>348</v>
      </c>
      <c r="I36" s="890" t="s">
        <v>1446</v>
      </c>
      <c r="J36" s="891">
        <v>42735</v>
      </c>
      <c r="K36" s="188"/>
      <c r="L36" s="207"/>
      <c r="M36" s="163" t="s">
        <v>779</v>
      </c>
      <c r="N36" s="462"/>
      <c r="O36" s="16" t="s">
        <v>769</v>
      </c>
      <c r="P36" s="188"/>
      <c r="Q36" s="188"/>
      <c r="R36" s="928" t="s">
        <v>779</v>
      </c>
      <c r="S36" s="935"/>
      <c r="T36" s="188"/>
    </row>
    <row r="37" spans="2:20" ht="25.5">
      <c r="B37" s="999"/>
      <c r="C37" s="167" t="s">
        <v>349</v>
      </c>
      <c r="D37" s="322"/>
      <c r="E37" s="889">
        <f>SUM(E38)</f>
        <v>1377608833</v>
      </c>
      <c r="F37" s="358"/>
      <c r="G37" s="358"/>
      <c r="H37" s="815"/>
      <c r="I37" s="815"/>
      <c r="J37" s="888"/>
      <c r="K37" s="188"/>
      <c r="L37" s="188"/>
      <c r="M37" s="188"/>
      <c r="N37" s="462"/>
      <c r="O37" s="188"/>
      <c r="P37" s="188"/>
      <c r="Q37" s="188"/>
      <c r="R37" s="854"/>
      <c r="S37" s="188"/>
      <c r="T37" s="188"/>
    </row>
    <row r="38" spans="2:20" ht="45">
      <c r="B38" s="999"/>
      <c r="C38" s="165" t="s">
        <v>350</v>
      </c>
      <c r="D38" s="322" t="s">
        <v>90</v>
      </c>
      <c r="E38" s="862">
        <v>1377608833</v>
      </c>
      <c r="F38" s="358" t="s">
        <v>52</v>
      </c>
      <c r="G38" s="358" t="s">
        <v>52</v>
      </c>
      <c r="H38" s="815">
        <v>42401</v>
      </c>
      <c r="I38" s="815">
        <v>42430</v>
      </c>
      <c r="J38" s="891">
        <v>42705</v>
      </c>
      <c r="K38" s="16"/>
      <c r="L38" s="207"/>
      <c r="M38" s="341" t="s">
        <v>479</v>
      </c>
      <c r="N38" s="462">
        <v>1</v>
      </c>
      <c r="O38" s="188"/>
      <c r="P38" s="188"/>
      <c r="Q38" s="188"/>
      <c r="R38" s="854" t="s">
        <v>479</v>
      </c>
      <c r="S38" s="935"/>
      <c r="T38" s="188"/>
    </row>
    <row r="39" spans="2:20" ht="25.5">
      <c r="B39" s="999"/>
      <c r="C39" s="167" t="s">
        <v>351</v>
      </c>
      <c r="D39" s="322"/>
      <c r="E39" s="889">
        <f>E40+E41+E42+E44+E49+E59+E60+E61+E62+E63+E64+E65+E66+E67</f>
        <v>2038899043</v>
      </c>
      <c r="F39" s="358"/>
      <c r="G39" s="358"/>
      <c r="H39" s="815"/>
      <c r="I39" s="815"/>
      <c r="J39" s="888"/>
      <c r="K39" s="188"/>
      <c r="L39" s="188"/>
      <c r="M39" s="188"/>
      <c r="N39" s="462"/>
      <c r="O39" s="188"/>
      <c r="P39" s="188"/>
      <c r="Q39" s="188"/>
      <c r="R39" s="854"/>
      <c r="S39" s="188"/>
      <c r="T39" s="188"/>
    </row>
    <row r="40" spans="2:20" ht="45">
      <c r="B40" s="999"/>
      <c r="C40" s="165" t="s">
        <v>352</v>
      </c>
      <c r="D40" s="322" t="s">
        <v>90</v>
      </c>
      <c r="E40" s="862">
        <v>1126364000</v>
      </c>
      <c r="F40" s="358" t="s">
        <v>52</v>
      </c>
      <c r="G40" s="358" t="s">
        <v>52</v>
      </c>
      <c r="H40" s="815">
        <v>42401</v>
      </c>
      <c r="I40" s="815">
        <v>42430</v>
      </c>
      <c r="J40" s="891">
        <v>42644</v>
      </c>
      <c r="K40" s="16"/>
      <c r="L40" s="207"/>
      <c r="M40" s="16" t="s">
        <v>480</v>
      </c>
      <c r="N40" s="462">
        <v>0.5</v>
      </c>
      <c r="O40" s="188"/>
      <c r="P40" s="188"/>
      <c r="Q40" s="188"/>
      <c r="R40" s="854" t="s">
        <v>480</v>
      </c>
      <c r="S40" s="327" t="s">
        <v>1474</v>
      </c>
      <c r="T40" s="188"/>
    </row>
    <row r="41" spans="2:20" ht="60">
      <c r="B41" s="999"/>
      <c r="C41" s="165" t="s">
        <v>353</v>
      </c>
      <c r="D41" s="322" t="s">
        <v>90</v>
      </c>
      <c r="E41" s="862">
        <v>195755499</v>
      </c>
      <c r="F41" s="358" t="s">
        <v>52</v>
      </c>
      <c r="G41" s="358" t="s">
        <v>52</v>
      </c>
      <c r="H41" s="815">
        <v>42401</v>
      </c>
      <c r="I41" s="815">
        <v>42430</v>
      </c>
      <c r="J41" s="891">
        <v>42644</v>
      </c>
      <c r="K41" s="16"/>
      <c r="L41" s="207"/>
      <c r="M41" s="16" t="s">
        <v>481</v>
      </c>
      <c r="N41" s="462">
        <v>0.5</v>
      </c>
      <c r="O41" s="188"/>
      <c r="P41" s="188"/>
      <c r="Q41" s="188"/>
      <c r="R41" s="854" t="s">
        <v>481</v>
      </c>
      <c r="S41" s="327" t="s">
        <v>1474</v>
      </c>
      <c r="T41" s="188"/>
    </row>
    <row r="42" spans="2:20" ht="45">
      <c r="B42" s="999"/>
      <c r="C42" s="165" t="s">
        <v>354</v>
      </c>
      <c r="D42" s="322" t="s">
        <v>90</v>
      </c>
      <c r="E42" s="862">
        <v>68772853</v>
      </c>
      <c r="F42" s="358" t="s">
        <v>52</v>
      </c>
      <c r="G42" s="358" t="s">
        <v>52</v>
      </c>
      <c r="H42" s="815">
        <v>42401</v>
      </c>
      <c r="I42" s="815">
        <v>42430</v>
      </c>
      <c r="J42" s="891">
        <v>42644</v>
      </c>
      <c r="K42" s="16"/>
      <c r="L42" s="207"/>
      <c r="M42" s="16" t="s">
        <v>482</v>
      </c>
      <c r="N42" s="462">
        <v>0.5</v>
      </c>
      <c r="O42" s="188"/>
      <c r="P42" s="188"/>
      <c r="Q42" s="188"/>
      <c r="R42" s="854" t="s">
        <v>482</v>
      </c>
      <c r="S42" s="327" t="s">
        <v>1474</v>
      </c>
      <c r="T42" s="188"/>
    </row>
    <row r="43" spans="2:20" ht="38.25" hidden="1" customHeight="1">
      <c r="B43" s="999"/>
      <c r="C43" s="168" t="s">
        <v>355</v>
      </c>
      <c r="D43" s="322" t="s">
        <v>90</v>
      </c>
      <c r="E43" s="862">
        <v>0</v>
      </c>
      <c r="F43" s="358"/>
      <c r="G43" s="358"/>
      <c r="H43" s="358"/>
      <c r="I43" s="358"/>
      <c r="J43" s="891">
        <v>42644</v>
      </c>
      <c r="K43" s="16"/>
      <c r="L43" s="207"/>
      <c r="M43" s="188"/>
      <c r="N43" s="462">
        <v>100</v>
      </c>
      <c r="O43" s="188"/>
      <c r="P43" s="188"/>
      <c r="Q43" s="188"/>
      <c r="R43" s="854"/>
      <c r="S43" s="327" t="s">
        <v>1474</v>
      </c>
      <c r="T43" s="188"/>
    </row>
    <row r="44" spans="2:20" ht="60">
      <c r="B44" s="999"/>
      <c r="C44" s="165" t="s">
        <v>356</v>
      </c>
      <c r="D44" s="322" t="s">
        <v>90</v>
      </c>
      <c r="E44" s="862">
        <v>57146122</v>
      </c>
      <c r="F44" s="358" t="s">
        <v>52</v>
      </c>
      <c r="G44" s="358" t="s">
        <v>52</v>
      </c>
      <c r="H44" s="815">
        <v>42401</v>
      </c>
      <c r="I44" s="815">
        <v>42430</v>
      </c>
      <c r="J44" s="891">
        <v>42644</v>
      </c>
      <c r="K44" s="16"/>
      <c r="L44" s="207"/>
      <c r="M44" s="16" t="s">
        <v>483</v>
      </c>
      <c r="N44" s="462">
        <v>0.5</v>
      </c>
      <c r="O44" s="188"/>
      <c r="P44" s="188"/>
      <c r="Q44" s="188"/>
      <c r="R44" s="854" t="s">
        <v>483</v>
      </c>
      <c r="S44" s="327" t="s">
        <v>1474</v>
      </c>
      <c r="T44" s="188"/>
    </row>
    <row r="45" spans="2:20" ht="38.25" hidden="1" customHeight="1">
      <c r="B45" s="999"/>
      <c r="C45" s="168" t="s">
        <v>357</v>
      </c>
      <c r="D45" s="322" t="s">
        <v>90</v>
      </c>
      <c r="E45" s="862">
        <v>0</v>
      </c>
      <c r="F45" s="358"/>
      <c r="G45" s="358"/>
      <c r="H45" s="358"/>
      <c r="I45" s="358"/>
      <c r="J45" s="891">
        <v>42644</v>
      </c>
      <c r="K45" s="16"/>
      <c r="L45" s="207"/>
      <c r="M45" s="188"/>
      <c r="N45" s="462">
        <v>100</v>
      </c>
      <c r="O45" s="188"/>
      <c r="P45" s="188"/>
      <c r="Q45" s="188"/>
      <c r="R45" s="854"/>
      <c r="S45" s="327" t="s">
        <v>1474</v>
      </c>
      <c r="T45" s="188"/>
    </row>
    <row r="46" spans="2:20" ht="38.25" hidden="1" customHeight="1">
      <c r="B46" s="999"/>
      <c r="C46" s="168" t="s">
        <v>358</v>
      </c>
      <c r="D46" s="322" t="s">
        <v>90</v>
      </c>
      <c r="E46" s="862">
        <v>0</v>
      </c>
      <c r="F46" s="358"/>
      <c r="G46" s="358"/>
      <c r="H46" s="358"/>
      <c r="I46" s="358"/>
      <c r="J46" s="891">
        <v>42644</v>
      </c>
      <c r="K46" s="16"/>
      <c r="L46" s="207"/>
      <c r="M46" s="188"/>
      <c r="N46" s="462">
        <v>100</v>
      </c>
      <c r="O46" s="188"/>
      <c r="P46" s="188"/>
      <c r="Q46" s="188"/>
      <c r="R46" s="854"/>
      <c r="S46" s="327" t="s">
        <v>1474</v>
      </c>
      <c r="T46" s="188"/>
    </row>
    <row r="47" spans="2:20" ht="38.25" hidden="1" customHeight="1">
      <c r="B47" s="999"/>
      <c r="C47" s="168" t="s">
        <v>359</v>
      </c>
      <c r="D47" s="322" t="s">
        <v>90</v>
      </c>
      <c r="E47" s="862">
        <v>0</v>
      </c>
      <c r="F47" s="358"/>
      <c r="G47" s="358"/>
      <c r="H47" s="358"/>
      <c r="I47" s="358"/>
      <c r="J47" s="891">
        <v>42644</v>
      </c>
      <c r="K47" s="16"/>
      <c r="L47" s="207"/>
      <c r="M47" s="188"/>
      <c r="N47" s="462">
        <v>100</v>
      </c>
      <c r="O47" s="188"/>
      <c r="P47" s="188"/>
      <c r="Q47" s="188"/>
      <c r="R47" s="854"/>
      <c r="S47" s="327" t="s">
        <v>1474</v>
      </c>
      <c r="T47" s="188"/>
    </row>
    <row r="48" spans="2:20" ht="38.25" hidden="1" customHeight="1">
      <c r="B48" s="999"/>
      <c r="C48" s="168" t="s">
        <v>360</v>
      </c>
      <c r="D48" s="322" t="s">
        <v>90</v>
      </c>
      <c r="E48" s="862">
        <v>0</v>
      </c>
      <c r="F48" s="358"/>
      <c r="G48" s="358"/>
      <c r="H48" s="358"/>
      <c r="I48" s="358"/>
      <c r="J48" s="891">
        <v>42644</v>
      </c>
      <c r="K48" s="16"/>
      <c r="L48" s="207"/>
      <c r="M48" s="188"/>
      <c r="N48" s="462">
        <v>100</v>
      </c>
      <c r="O48" s="188"/>
      <c r="P48" s="188"/>
      <c r="Q48" s="188"/>
      <c r="R48" s="854"/>
      <c r="S48" s="327" t="s">
        <v>1474</v>
      </c>
      <c r="T48" s="188"/>
    </row>
    <row r="49" spans="2:20" ht="45">
      <c r="B49" s="999"/>
      <c r="C49" s="165" t="s">
        <v>361</v>
      </c>
      <c r="D49" s="322" t="s">
        <v>90</v>
      </c>
      <c r="E49" s="862">
        <v>68849272</v>
      </c>
      <c r="F49" s="358" t="s">
        <v>52</v>
      </c>
      <c r="G49" s="358" t="s">
        <v>52</v>
      </c>
      <c r="H49" s="815">
        <v>42401</v>
      </c>
      <c r="I49" s="815">
        <v>42430</v>
      </c>
      <c r="J49" s="891">
        <v>42644</v>
      </c>
      <c r="K49" s="16"/>
      <c r="L49" s="207"/>
      <c r="M49" s="16" t="s">
        <v>484</v>
      </c>
      <c r="N49" s="462">
        <v>0.5</v>
      </c>
      <c r="O49" s="188" t="s">
        <v>487</v>
      </c>
      <c r="P49" s="188"/>
      <c r="Q49" s="188"/>
      <c r="R49" s="854" t="s">
        <v>484</v>
      </c>
      <c r="S49" s="327" t="s">
        <v>1474</v>
      </c>
      <c r="T49" s="188"/>
    </row>
    <row r="50" spans="2:20" ht="38.25" hidden="1" customHeight="1">
      <c r="B50" s="999"/>
      <c r="C50" s="168" t="s">
        <v>362</v>
      </c>
      <c r="D50" s="322" t="s">
        <v>90</v>
      </c>
      <c r="E50" s="862">
        <v>0</v>
      </c>
      <c r="F50" s="358"/>
      <c r="G50" s="358"/>
      <c r="H50" s="358"/>
      <c r="I50" s="358"/>
      <c r="J50" s="892"/>
      <c r="P50" s="464"/>
    </row>
    <row r="51" spans="2:20" ht="38.25" hidden="1" customHeight="1">
      <c r="B51" s="999"/>
      <c r="C51" s="168" t="s">
        <v>363</v>
      </c>
      <c r="D51" s="322" t="s">
        <v>90</v>
      </c>
      <c r="E51" s="862">
        <v>0</v>
      </c>
      <c r="F51" s="358"/>
      <c r="G51" s="358"/>
      <c r="H51" s="358"/>
      <c r="I51" s="358"/>
      <c r="J51" s="892"/>
      <c r="P51" s="464"/>
    </row>
    <row r="52" spans="2:20" ht="25.5" hidden="1" customHeight="1">
      <c r="B52" s="999"/>
      <c r="C52" s="168" t="s">
        <v>364</v>
      </c>
      <c r="D52" s="322" t="s">
        <v>90</v>
      </c>
      <c r="E52" s="862">
        <v>0</v>
      </c>
      <c r="F52" s="358"/>
      <c r="G52" s="358"/>
      <c r="H52" s="358"/>
      <c r="I52" s="358"/>
      <c r="J52" s="892"/>
      <c r="P52" s="464"/>
    </row>
    <row r="53" spans="2:20" ht="25.5" hidden="1" customHeight="1">
      <c r="B53" s="999"/>
      <c r="C53" s="168" t="s">
        <v>365</v>
      </c>
      <c r="D53" s="322" t="s">
        <v>90</v>
      </c>
      <c r="E53" s="862">
        <v>0</v>
      </c>
      <c r="F53" s="358"/>
      <c r="G53" s="358"/>
      <c r="H53" s="358"/>
      <c r="I53" s="358"/>
      <c r="J53" s="892"/>
      <c r="P53" s="464"/>
    </row>
    <row r="54" spans="2:20" ht="38.25" hidden="1" customHeight="1">
      <c r="B54" s="999"/>
      <c r="C54" s="168" t="s">
        <v>366</v>
      </c>
      <c r="D54" s="322" t="s">
        <v>90</v>
      </c>
      <c r="E54" s="862">
        <v>0</v>
      </c>
      <c r="F54" s="358"/>
      <c r="G54" s="358"/>
      <c r="H54" s="358"/>
      <c r="I54" s="358"/>
      <c r="J54" s="892"/>
      <c r="P54" s="464"/>
    </row>
    <row r="55" spans="2:20" ht="38.25" hidden="1" customHeight="1">
      <c r="B55" s="999"/>
      <c r="C55" s="168" t="s">
        <v>367</v>
      </c>
      <c r="D55" s="322" t="s">
        <v>90</v>
      </c>
      <c r="E55" s="862">
        <v>0</v>
      </c>
      <c r="F55" s="358"/>
      <c r="G55" s="322"/>
      <c r="H55" s="358"/>
      <c r="I55" s="358"/>
      <c r="J55" s="892"/>
      <c r="P55" s="464"/>
    </row>
    <row r="56" spans="2:20" ht="38.25" hidden="1" customHeight="1">
      <c r="B56" s="999"/>
      <c r="C56" s="168" t="s">
        <v>368</v>
      </c>
      <c r="D56" s="322" t="s">
        <v>90</v>
      </c>
      <c r="E56" s="862">
        <v>0</v>
      </c>
      <c r="F56" s="358"/>
      <c r="G56" s="322"/>
      <c r="H56" s="358"/>
      <c r="I56" s="358"/>
      <c r="J56" s="892"/>
      <c r="P56" s="464"/>
    </row>
    <row r="57" spans="2:20" ht="25.5" hidden="1" customHeight="1">
      <c r="B57" s="999"/>
      <c r="C57" s="168" t="s">
        <v>369</v>
      </c>
      <c r="D57" s="322" t="s">
        <v>90</v>
      </c>
      <c r="E57" s="862">
        <v>0</v>
      </c>
      <c r="F57" s="322"/>
      <c r="G57" s="322"/>
      <c r="H57" s="358"/>
      <c r="I57" s="358"/>
      <c r="J57" s="892"/>
      <c r="P57" s="464"/>
    </row>
    <row r="58" spans="2:20" ht="25.5" hidden="1" customHeight="1">
      <c r="B58" s="999"/>
      <c r="C58" s="893" t="s">
        <v>370</v>
      </c>
      <c r="D58" s="894" t="s">
        <v>90</v>
      </c>
      <c r="E58" s="895">
        <v>0</v>
      </c>
      <c r="F58" s="894"/>
      <c r="G58" s="894"/>
      <c r="H58" s="879"/>
      <c r="I58" s="879"/>
      <c r="J58" s="896"/>
      <c r="P58" s="464"/>
    </row>
    <row r="59" spans="2:20" ht="45">
      <c r="B59" s="999"/>
      <c r="C59" s="905" t="s">
        <v>1447</v>
      </c>
      <c r="D59" s="322" t="s">
        <v>90</v>
      </c>
      <c r="E59" s="862">
        <v>268338481</v>
      </c>
      <c r="F59" s="358" t="s">
        <v>16</v>
      </c>
      <c r="G59" s="358" t="s">
        <v>52</v>
      </c>
      <c r="H59" s="815">
        <v>42401</v>
      </c>
      <c r="I59" s="936">
        <v>42644</v>
      </c>
      <c r="J59" s="815">
        <v>42705</v>
      </c>
      <c r="K59" s="188"/>
      <c r="L59" s="188"/>
      <c r="M59" s="188"/>
      <c r="N59" s="906">
        <v>0.44</v>
      </c>
      <c r="O59" s="188"/>
      <c r="P59" s="188"/>
      <c r="Q59" s="188"/>
      <c r="R59" s="854" t="s">
        <v>1461</v>
      </c>
      <c r="S59" s="188"/>
      <c r="T59" s="188"/>
    </row>
    <row r="60" spans="2:20" ht="42.75">
      <c r="B60" s="999"/>
      <c r="C60" s="897" t="s">
        <v>1448</v>
      </c>
      <c r="D60" s="322" t="s">
        <v>90</v>
      </c>
      <c r="E60" s="862">
        <v>33000000</v>
      </c>
      <c r="F60" s="857" t="s">
        <v>52</v>
      </c>
      <c r="G60" s="857" t="s">
        <v>52</v>
      </c>
      <c r="H60" s="927">
        <v>42461</v>
      </c>
      <c r="I60" s="815">
        <v>42491</v>
      </c>
      <c r="J60" s="815">
        <v>42552</v>
      </c>
      <c r="K60" s="188"/>
      <c r="L60" s="188"/>
      <c r="M60" s="188"/>
      <c r="N60" s="188"/>
      <c r="O60" s="188"/>
      <c r="P60" s="188"/>
      <c r="Q60" s="188"/>
      <c r="R60" s="928" t="s">
        <v>722</v>
      </c>
      <c r="S60" s="935"/>
      <c r="T60" s="188"/>
    </row>
    <row r="61" spans="2:20" ht="28.5">
      <c r="B61" s="999"/>
      <c r="C61" s="897" t="s">
        <v>1449</v>
      </c>
      <c r="D61" s="322" t="s">
        <v>90</v>
      </c>
      <c r="E61" s="862">
        <v>58722564</v>
      </c>
      <c r="F61" s="358" t="s">
        <v>52</v>
      </c>
      <c r="G61" s="358" t="s">
        <v>52</v>
      </c>
      <c r="H61" s="815">
        <v>42430</v>
      </c>
      <c r="I61" s="815">
        <v>42461</v>
      </c>
      <c r="J61" s="815">
        <v>42705</v>
      </c>
      <c r="K61" s="188"/>
      <c r="L61" s="188"/>
      <c r="M61" s="188"/>
      <c r="N61" s="188"/>
      <c r="O61" s="188"/>
      <c r="P61" s="188"/>
      <c r="Q61" s="188"/>
      <c r="R61" s="854" t="s">
        <v>722</v>
      </c>
      <c r="S61" s="935"/>
      <c r="T61" s="188"/>
    </row>
    <row r="62" spans="2:20" ht="30">
      <c r="B62" s="999"/>
      <c r="C62" s="898" t="s">
        <v>1450</v>
      </c>
      <c r="D62" s="322" t="s">
        <v>90</v>
      </c>
      <c r="E62" s="862">
        <v>37014290</v>
      </c>
      <c r="F62" s="358" t="s">
        <v>52</v>
      </c>
      <c r="G62" s="358" t="s">
        <v>52</v>
      </c>
      <c r="H62" s="927">
        <v>42461</v>
      </c>
      <c r="I62" s="815">
        <v>42522</v>
      </c>
      <c r="J62" s="815">
        <v>42705</v>
      </c>
      <c r="K62" s="188"/>
      <c r="L62" s="188"/>
      <c r="M62" s="188"/>
      <c r="N62" s="188"/>
      <c r="O62" s="188"/>
      <c r="P62" s="188"/>
      <c r="Q62" s="188"/>
      <c r="R62" s="928" t="s">
        <v>722</v>
      </c>
      <c r="S62" s="935"/>
      <c r="T62" s="188"/>
    </row>
    <row r="63" spans="2:20" ht="30">
      <c r="B63" s="999"/>
      <c r="C63" s="898" t="s">
        <v>1451</v>
      </c>
      <c r="D63" s="322" t="s">
        <v>90</v>
      </c>
      <c r="E63" s="862">
        <v>34800000</v>
      </c>
      <c r="F63" s="358" t="s">
        <v>52</v>
      </c>
      <c r="G63" s="358" t="s">
        <v>52</v>
      </c>
      <c r="H63" s="927">
        <v>42461</v>
      </c>
      <c r="I63" s="815">
        <v>42491</v>
      </c>
      <c r="J63" s="815">
        <v>42644</v>
      </c>
      <c r="K63" s="188"/>
      <c r="L63" s="188"/>
      <c r="M63" s="188"/>
      <c r="N63" s="188"/>
      <c r="O63" s="188"/>
      <c r="P63" s="188"/>
      <c r="Q63" s="188"/>
      <c r="R63" s="928" t="s">
        <v>722</v>
      </c>
      <c r="S63" s="935"/>
      <c r="T63" s="188"/>
    </row>
    <row r="64" spans="2:20">
      <c r="B64" s="999"/>
      <c r="C64" s="899" t="s">
        <v>1452</v>
      </c>
      <c r="D64" s="322" t="s">
        <v>90</v>
      </c>
      <c r="E64" s="900">
        <v>30000000</v>
      </c>
      <c r="F64" s="358" t="s">
        <v>52</v>
      </c>
      <c r="G64" s="358" t="s">
        <v>52</v>
      </c>
      <c r="H64" s="923">
        <v>42583</v>
      </c>
      <c r="I64" s="815">
        <v>42644</v>
      </c>
      <c r="J64" s="815">
        <v>42705</v>
      </c>
      <c r="K64" s="188"/>
      <c r="L64" s="188"/>
      <c r="M64" s="188"/>
      <c r="N64" s="188"/>
      <c r="O64" s="188"/>
      <c r="P64" s="188"/>
      <c r="Q64" s="188"/>
      <c r="R64" s="854" t="s">
        <v>461</v>
      </c>
      <c r="S64" s="188"/>
      <c r="T64" s="188"/>
    </row>
    <row r="65" spans="2:20">
      <c r="B65" s="999"/>
      <c r="C65" s="899" t="s">
        <v>1453</v>
      </c>
      <c r="D65" s="322" t="s">
        <v>90</v>
      </c>
      <c r="E65" s="900">
        <v>20000000</v>
      </c>
      <c r="F65" s="358" t="s">
        <v>52</v>
      </c>
      <c r="G65" s="358" t="s">
        <v>52</v>
      </c>
      <c r="H65" s="923">
        <v>42583</v>
      </c>
      <c r="I65" s="815">
        <v>42644</v>
      </c>
      <c r="J65" s="815">
        <v>42705</v>
      </c>
      <c r="K65" s="188"/>
      <c r="L65" s="188"/>
      <c r="M65" s="188"/>
      <c r="N65" s="188"/>
      <c r="O65" s="188"/>
      <c r="P65" s="188"/>
      <c r="Q65" s="188"/>
      <c r="R65" s="854" t="s">
        <v>461</v>
      </c>
      <c r="S65" s="188"/>
      <c r="T65" s="188"/>
    </row>
    <row r="66" spans="2:20">
      <c r="B66" s="999"/>
      <c r="C66" s="898" t="s">
        <v>1454</v>
      </c>
      <c r="D66" s="322" t="s">
        <v>90</v>
      </c>
      <c r="E66" s="900">
        <v>20000000</v>
      </c>
      <c r="F66" s="358" t="s">
        <v>52</v>
      </c>
      <c r="G66" s="358" t="s">
        <v>52</v>
      </c>
      <c r="H66" s="923">
        <v>42583</v>
      </c>
      <c r="I66" s="815">
        <v>42644</v>
      </c>
      <c r="J66" s="815">
        <v>42705</v>
      </c>
      <c r="K66" s="188"/>
      <c r="L66" s="188"/>
      <c r="M66" s="188"/>
      <c r="N66" s="188"/>
      <c r="O66" s="188"/>
      <c r="P66" s="188"/>
      <c r="Q66" s="188"/>
      <c r="R66" s="854" t="s">
        <v>461</v>
      </c>
      <c r="S66" s="188"/>
      <c r="T66" s="188"/>
    </row>
    <row r="67" spans="2:20" ht="30">
      <c r="B67" s="999"/>
      <c r="C67" s="898" t="s">
        <v>1455</v>
      </c>
      <c r="D67" s="322" t="s">
        <v>90</v>
      </c>
      <c r="E67" s="900">
        <v>20135962</v>
      </c>
      <c r="F67" s="358" t="s">
        <v>52</v>
      </c>
      <c r="G67" s="358" t="s">
        <v>52</v>
      </c>
      <c r="H67" s="923">
        <v>42583</v>
      </c>
      <c r="I67" s="815">
        <v>42644</v>
      </c>
      <c r="J67" s="815">
        <v>42705</v>
      </c>
      <c r="K67" s="188"/>
      <c r="L67" s="188"/>
      <c r="M67" s="188"/>
      <c r="N67" s="188"/>
      <c r="O67" s="188"/>
      <c r="P67" s="188"/>
      <c r="Q67" s="188"/>
      <c r="R67" s="854" t="s">
        <v>461</v>
      </c>
      <c r="S67" s="188"/>
      <c r="T67" s="188"/>
    </row>
    <row r="68" spans="2:20" ht="45">
      <c r="B68" s="999"/>
      <c r="C68" s="901" t="s">
        <v>1456</v>
      </c>
      <c r="D68" s="322"/>
      <c r="E68" s="902">
        <f>SUM(E69)</f>
        <v>100000000</v>
      </c>
      <c r="F68" s="358"/>
      <c r="G68" s="358"/>
      <c r="H68" s="923"/>
      <c r="I68" s="815"/>
      <c r="J68" s="815"/>
      <c r="K68" s="188"/>
      <c r="L68" s="188"/>
      <c r="M68" s="188"/>
      <c r="N68" s="188"/>
      <c r="O68" s="188"/>
      <c r="P68" s="188"/>
      <c r="Q68" s="188"/>
      <c r="R68" s="854"/>
      <c r="S68" s="188"/>
      <c r="T68" s="188"/>
    </row>
    <row r="69" spans="2:20" ht="30">
      <c r="B69" s="999"/>
      <c r="C69" s="898" t="s">
        <v>1457</v>
      </c>
      <c r="D69" s="322" t="s">
        <v>90</v>
      </c>
      <c r="E69" s="900">
        <v>100000000</v>
      </c>
      <c r="F69" s="358" t="s">
        <v>52</v>
      </c>
      <c r="G69" s="358" t="s">
        <v>52</v>
      </c>
      <c r="H69" s="923">
        <v>42583</v>
      </c>
      <c r="I69" s="815">
        <v>42644</v>
      </c>
      <c r="J69" s="815">
        <v>42705</v>
      </c>
      <c r="K69" s="188"/>
      <c r="L69" s="188"/>
      <c r="M69" s="188"/>
      <c r="N69" s="188"/>
      <c r="O69" s="188"/>
      <c r="P69" s="188"/>
      <c r="Q69" s="188"/>
      <c r="R69" s="854" t="s">
        <v>461</v>
      </c>
      <c r="S69" s="188"/>
      <c r="T69" s="188"/>
    </row>
    <row r="72" spans="2:20">
      <c r="R72" s="937" t="s">
        <v>1475</v>
      </c>
      <c r="S72" s="939">
        <v>13</v>
      </c>
    </row>
    <row r="73" spans="2:20">
      <c r="R73" s="937" t="s">
        <v>1476</v>
      </c>
      <c r="S73" s="939">
        <v>8</v>
      </c>
    </row>
    <row r="74" spans="2:20">
      <c r="R74" s="938" t="s">
        <v>749</v>
      </c>
      <c r="S74" s="940">
        <f>S73/S72</f>
        <v>0.61538461538461542</v>
      </c>
    </row>
  </sheetData>
  <mergeCells count="12">
    <mergeCell ref="B7:B31"/>
    <mergeCell ref="B33:B69"/>
    <mergeCell ref="P4:T5"/>
    <mergeCell ref="K4:O5"/>
    <mergeCell ref="B2:J2"/>
    <mergeCell ref="B4:B6"/>
    <mergeCell ref="C4:C6"/>
    <mergeCell ref="D4:D6"/>
    <mergeCell ref="E4:E6"/>
    <mergeCell ref="F4:F5"/>
    <mergeCell ref="G4:G5"/>
    <mergeCell ref="H4:J5"/>
  </mergeCells>
  <pageMargins left="0.7" right="0.7" top="0.75" bottom="0.75" header="0.3" footer="0.3"/>
  <pageSetup paperSize="14" scale="61"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[9]Hoja2!#REF!</xm:f>
          </x14:formula1>
          <xm:sqref>B33</xm:sqref>
        </x14:dataValidation>
        <x14:dataValidation type="list" allowBlank="1" showInputMessage="1" showErrorMessage="1">
          <x14:formula1>
            <xm:f>[10]Hoja2!#REF!</xm:f>
          </x14:formula1>
          <xm:sqref>B7</xm:sqref>
        </x14:dataValidation>
        <x14:dataValidation type="list" allowBlank="1" showInputMessage="1" showErrorMessage="1">
          <x14:formula1>
            <xm:f>[10]Hoja2!#REF!</xm:f>
          </x14:formula1>
          <xm:sqref>F29:G32 F12:G12 F7:G10 F25:G25 F27:G27 F14:G23</xm:sqref>
        </x14:dataValidation>
        <x14:dataValidation type="list" allowBlank="1" showInputMessage="1" showErrorMessage="1">
          <x14:formula1>
            <xm:f>[9]Hoja2!#REF!</xm:f>
          </x14:formula1>
          <xm:sqref>F34:G58 F60:G69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2:T42"/>
  <sheetViews>
    <sheetView topLeftCell="I9" zoomScaleNormal="100" workbookViewId="0">
      <selection activeCell="R14" sqref="R14"/>
    </sheetView>
  </sheetViews>
  <sheetFormatPr baseColWidth="10" defaultColWidth="11.5703125" defaultRowHeight="15"/>
  <cols>
    <col min="1" max="1" width="1.7109375" style="13" customWidth="1"/>
    <col min="2" max="2" width="46" style="13" customWidth="1"/>
    <col min="3" max="3" width="28.7109375" style="13" customWidth="1"/>
    <col min="4" max="4" width="10.7109375" style="13" customWidth="1"/>
    <col min="5" max="5" width="9.140625" style="13" customWidth="1"/>
    <col min="6" max="6" width="15.28515625" style="13" customWidth="1"/>
    <col min="7" max="7" width="12.7109375" style="13" customWidth="1"/>
    <col min="8" max="8" width="17.85546875" style="13" customWidth="1"/>
    <col min="9" max="9" width="12.7109375" style="13" customWidth="1"/>
    <col min="10" max="10" width="15" style="13" customWidth="1"/>
    <col min="11" max="11" width="12.42578125" style="13" customWidth="1"/>
    <col min="12" max="12" width="10" style="13" customWidth="1"/>
    <col min="13" max="13" width="49" style="13" customWidth="1"/>
    <col min="14" max="14" width="17.5703125" style="13" customWidth="1"/>
    <col min="15" max="15" width="14.5703125" style="13" customWidth="1"/>
    <col min="16" max="16" width="18.85546875" style="13" customWidth="1"/>
    <col min="17" max="17" width="17.140625" style="13" customWidth="1"/>
    <col min="18" max="18" width="38.28515625" style="13" customWidth="1"/>
    <col min="19" max="19" width="16.7109375" style="13" customWidth="1"/>
    <col min="20" max="20" width="22.140625" style="13" customWidth="1"/>
    <col min="21"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20" s="1" customFormat="1" ht="66.75" customHeight="1">
      <c r="B2" s="971" t="s">
        <v>310</v>
      </c>
      <c r="C2" s="972"/>
      <c r="D2" s="972"/>
      <c r="E2" s="972"/>
      <c r="F2" s="972"/>
      <c r="G2" s="972"/>
      <c r="H2" s="972"/>
      <c r="I2" s="972"/>
      <c r="J2" s="972"/>
    </row>
    <row r="3" spans="2:20" s="2" customFormat="1" ht="13.5" thickBot="1"/>
    <row r="4" spans="2:20" s="2" customFormat="1" ht="36" customHeight="1" thickBot="1">
      <c r="B4" s="973" t="s">
        <v>1</v>
      </c>
      <c r="C4" s="974" t="s">
        <v>2</v>
      </c>
      <c r="D4" s="973" t="s">
        <v>3</v>
      </c>
      <c r="E4" s="973" t="s">
        <v>4</v>
      </c>
      <c r="F4" s="977" t="s">
        <v>5</v>
      </c>
      <c r="G4" s="973" t="s">
        <v>6</v>
      </c>
      <c r="H4" s="979" t="s">
        <v>7</v>
      </c>
      <c r="I4" s="980"/>
      <c r="J4" s="981"/>
      <c r="K4" s="985" t="s">
        <v>424</v>
      </c>
      <c r="L4" s="986"/>
      <c r="M4" s="986"/>
      <c r="N4" s="986"/>
      <c r="O4" s="986"/>
      <c r="P4" s="985" t="s">
        <v>1186</v>
      </c>
      <c r="Q4" s="986"/>
      <c r="R4" s="986"/>
      <c r="S4" s="986"/>
      <c r="T4" s="986"/>
    </row>
    <row r="5" spans="2:20" s="2" customFormat="1" ht="15.75" customHeight="1" thickBot="1">
      <c r="B5" s="973"/>
      <c r="C5" s="975"/>
      <c r="D5" s="973"/>
      <c r="E5" s="973"/>
      <c r="F5" s="978"/>
      <c r="G5" s="973"/>
      <c r="H5" s="982"/>
      <c r="I5" s="983"/>
      <c r="J5" s="984"/>
      <c r="K5" s="982"/>
      <c r="L5" s="983"/>
      <c r="M5" s="983"/>
      <c r="N5" s="983"/>
      <c r="O5" s="983"/>
      <c r="P5" s="982"/>
      <c r="Q5" s="983"/>
      <c r="R5" s="983"/>
      <c r="S5" s="983"/>
      <c r="T5" s="983"/>
    </row>
    <row r="6" spans="2:20" s="2" customFormat="1" ht="51.75" customHeight="1" thickBot="1">
      <c r="B6" s="973"/>
      <c r="C6" s="976"/>
      <c r="D6" s="973"/>
      <c r="E6" s="973"/>
      <c r="F6" s="82" t="s">
        <v>8</v>
      </c>
      <c r="G6" s="83" t="s">
        <v>8</v>
      </c>
      <c r="H6" s="1173" t="s">
        <v>9</v>
      </c>
      <c r="I6" s="1173" t="s">
        <v>10</v>
      </c>
      <c r="J6" s="1173" t="s">
        <v>11</v>
      </c>
      <c r="K6" s="1173" t="s">
        <v>421</v>
      </c>
      <c r="L6" s="1173" t="s">
        <v>426</v>
      </c>
      <c r="M6" s="183" t="s">
        <v>422</v>
      </c>
      <c r="N6" s="183" t="s">
        <v>423</v>
      </c>
      <c r="O6" s="454" t="s">
        <v>1026</v>
      </c>
      <c r="P6" s="588" t="s">
        <v>421</v>
      </c>
      <c r="Q6" s="588" t="s">
        <v>426</v>
      </c>
      <c r="R6" s="3" t="s">
        <v>422</v>
      </c>
      <c r="S6" s="588" t="s">
        <v>423</v>
      </c>
      <c r="T6" s="588" t="s">
        <v>1026</v>
      </c>
    </row>
    <row r="7" spans="2:20" ht="70.5" customHeight="1">
      <c r="B7" s="1000" t="s">
        <v>311</v>
      </c>
      <c r="C7" s="965" t="s">
        <v>312</v>
      </c>
      <c r="D7" s="1162" t="s">
        <v>313</v>
      </c>
      <c r="E7" s="1171">
        <v>750</v>
      </c>
      <c r="F7" s="911" t="s">
        <v>52</v>
      </c>
      <c r="G7" s="911" t="s">
        <v>52</v>
      </c>
      <c r="H7" s="1165">
        <v>42430</v>
      </c>
      <c r="I7" s="1165">
        <v>42430</v>
      </c>
      <c r="J7" s="1166">
        <v>42674</v>
      </c>
      <c r="K7" s="206">
        <v>0.5</v>
      </c>
      <c r="L7" s="207">
        <v>0</v>
      </c>
      <c r="M7" s="15" t="s">
        <v>488</v>
      </c>
      <c r="N7" s="206">
        <v>1</v>
      </c>
      <c r="O7" s="18"/>
      <c r="P7" s="206">
        <v>0.5</v>
      </c>
      <c r="Q7" s="851">
        <v>0</v>
      </c>
      <c r="R7" s="907" t="s">
        <v>488</v>
      </c>
      <c r="S7" s="912"/>
      <c r="T7" s="18"/>
    </row>
    <row r="8" spans="2:20" s="1161" customFormat="1" ht="60">
      <c r="B8" s="1001"/>
      <c r="C8" s="1003"/>
      <c r="D8" s="1163" t="s">
        <v>314</v>
      </c>
      <c r="E8" s="1172">
        <v>550</v>
      </c>
      <c r="F8" s="1170" t="s">
        <v>52</v>
      </c>
      <c r="G8" s="1170" t="s">
        <v>52</v>
      </c>
      <c r="H8" s="1167">
        <v>42430</v>
      </c>
      <c r="I8" s="1167">
        <v>42430</v>
      </c>
      <c r="J8" s="1168">
        <v>42674</v>
      </c>
      <c r="K8" s="1157">
        <v>0.5</v>
      </c>
      <c r="L8" s="1158">
        <v>0</v>
      </c>
      <c r="M8" s="1159" t="s">
        <v>780</v>
      </c>
      <c r="N8" s="1157">
        <v>1</v>
      </c>
      <c r="O8" s="1160"/>
      <c r="P8" s="1160"/>
      <c r="Q8" s="1160"/>
      <c r="R8" s="914" t="s">
        <v>1478</v>
      </c>
      <c r="S8" s="1158"/>
      <c r="T8" s="1160" t="s">
        <v>1462</v>
      </c>
    </row>
    <row r="9" spans="2:20" ht="60">
      <c r="B9" s="1001"/>
      <c r="C9" s="1003"/>
      <c r="D9" s="1162" t="s">
        <v>315</v>
      </c>
      <c r="E9" s="1171">
        <v>1100</v>
      </c>
      <c r="F9" s="911" t="s">
        <v>52</v>
      </c>
      <c r="G9" s="911" t="s">
        <v>52</v>
      </c>
      <c r="H9" s="1165">
        <v>42430</v>
      </c>
      <c r="I9" s="1165">
        <v>42430</v>
      </c>
      <c r="J9" s="1166">
        <v>42674</v>
      </c>
      <c r="K9" s="206">
        <v>0.5</v>
      </c>
      <c r="L9" s="207">
        <v>0</v>
      </c>
      <c r="M9" s="15" t="s">
        <v>489</v>
      </c>
      <c r="N9" s="206">
        <v>1</v>
      </c>
      <c r="O9" s="18"/>
      <c r="P9" s="206">
        <v>0.5</v>
      </c>
      <c r="Q9" s="851">
        <v>0</v>
      </c>
      <c r="R9" s="907" t="s">
        <v>489</v>
      </c>
      <c r="S9" s="912"/>
      <c r="T9" s="18"/>
    </row>
    <row r="10" spans="2:20" s="1161" customFormat="1" ht="60">
      <c r="B10" s="1002"/>
      <c r="C10" s="1003"/>
      <c r="D10" s="1163" t="s">
        <v>316</v>
      </c>
      <c r="E10" s="1172">
        <v>500</v>
      </c>
      <c r="F10" s="1170" t="s">
        <v>52</v>
      </c>
      <c r="G10" s="1170" t="s">
        <v>52</v>
      </c>
      <c r="H10" s="1169">
        <v>42461</v>
      </c>
      <c r="I10" s="1169">
        <v>42461</v>
      </c>
      <c r="J10" s="1168">
        <v>42674</v>
      </c>
      <c r="K10" s="1157">
        <v>0</v>
      </c>
      <c r="L10" s="1158">
        <v>90</v>
      </c>
      <c r="M10" s="1159" t="s">
        <v>490</v>
      </c>
      <c r="N10" s="1158"/>
      <c r="O10" s="1160"/>
      <c r="P10" s="1160"/>
      <c r="Q10" s="1160"/>
      <c r="R10" s="914" t="s">
        <v>1478</v>
      </c>
      <c r="S10" s="1158"/>
      <c r="T10" s="1160" t="s">
        <v>1462</v>
      </c>
    </row>
    <row r="11" spans="2:20" ht="105">
      <c r="B11" s="157" t="s">
        <v>311</v>
      </c>
      <c r="C11" s="15" t="s">
        <v>317</v>
      </c>
      <c r="D11" s="1164" t="s">
        <v>90</v>
      </c>
      <c r="E11" s="11">
        <v>100</v>
      </c>
      <c r="F11" s="913" t="s">
        <v>52</v>
      </c>
      <c r="G11" s="913" t="s">
        <v>52</v>
      </c>
      <c r="H11" s="1165">
        <v>42415</v>
      </c>
      <c r="I11" s="1165">
        <v>42444</v>
      </c>
      <c r="J11" s="1166">
        <v>42674</v>
      </c>
      <c r="K11" s="206">
        <v>0.92</v>
      </c>
      <c r="L11" s="207">
        <v>0</v>
      </c>
      <c r="M11" s="15" t="s">
        <v>491</v>
      </c>
      <c r="N11" s="206">
        <v>1</v>
      </c>
      <c r="O11" s="18"/>
      <c r="P11" s="206">
        <v>0.92</v>
      </c>
      <c r="Q11" s="851">
        <v>0</v>
      </c>
      <c r="R11" s="907" t="s">
        <v>491</v>
      </c>
      <c r="S11" s="912"/>
      <c r="T11" s="18"/>
    </row>
    <row r="12" spans="2:20">
      <c r="B12" s="158"/>
      <c r="C12" s="158"/>
      <c r="D12" s="159"/>
      <c r="E12" s="160"/>
      <c r="F12" s="159"/>
      <c r="G12" s="159"/>
      <c r="H12" s="161"/>
      <c r="I12" s="161"/>
      <c r="J12" s="161"/>
      <c r="N12" s="343">
        <v>1</v>
      </c>
      <c r="P12" s="1156">
        <v>0.64</v>
      </c>
    </row>
    <row r="13" spans="2:20">
      <c r="B13" s="158"/>
      <c r="C13" s="158"/>
      <c r="D13" s="159"/>
      <c r="E13" s="160"/>
      <c r="F13" s="159"/>
      <c r="G13" s="159"/>
      <c r="H13" s="161"/>
      <c r="I13" s="161"/>
      <c r="J13" s="161"/>
      <c r="R13" s="1174">
        <f>3/5</f>
        <v>0.6</v>
      </c>
    </row>
    <row r="14" spans="2:20" ht="60">
      <c r="B14" s="158"/>
      <c r="C14" s="158"/>
      <c r="D14" s="159"/>
      <c r="E14" s="160"/>
      <c r="F14" s="159"/>
      <c r="G14" s="159"/>
      <c r="H14" s="161"/>
      <c r="I14" s="161"/>
      <c r="J14" s="161"/>
      <c r="R14" s="1175" t="s">
        <v>1479</v>
      </c>
    </row>
    <row r="15" spans="2:20">
      <c r="B15" s="158"/>
      <c r="C15" s="158"/>
      <c r="D15" s="159"/>
      <c r="E15" s="160"/>
      <c r="F15" s="159"/>
      <c r="G15" s="159"/>
      <c r="H15" s="161"/>
      <c r="I15" s="161"/>
      <c r="J15" s="161"/>
    </row>
    <row r="16" spans="2:20">
      <c r="B16" s="158"/>
      <c r="C16" s="158"/>
      <c r="D16" s="159"/>
      <c r="E16" s="160"/>
      <c r="F16" s="159"/>
      <c r="G16" s="159"/>
      <c r="H16" s="161"/>
      <c r="I16" s="161"/>
      <c r="J16" s="161"/>
    </row>
    <row r="17" spans="2:10">
      <c r="B17" s="158"/>
      <c r="C17" s="158"/>
      <c r="D17" s="159"/>
      <c r="E17" s="160"/>
      <c r="F17" s="159"/>
      <c r="G17" s="159"/>
      <c r="H17" s="161"/>
      <c r="I17" s="161"/>
      <c r="J17" s="161"/>
    </row>
    <row r="18" spans="2:10">
      <c r="B18" s="158"/>
      <c r="C18" s="158"/>
      <c r="D18" s="159"/>
      <c r="E18" s="160"/>
      <c r="F18" s="159"/>
      <c r="G18" s="159"/>
      <c r="H18" s="161"/>
      <c r="I18" s="161"/>
      <c r="J18" s="161"/>
    </row>
    <row r="19" spans="2:10">
      <c r="B19" s="158"/>
      <c r="C19" s="158"/>
      <c r="D19" s="159"/>
      <c r="E19" s="160"/>
      <c r="F19" s="159"/>
      <c r="G19" s="159"/>
      <c r="H19" s="161"/>
      <c r="I19" s="161"/>
      <c r="J19" s="161"/>
    </row>
    <row r="20" spans="2:10">
      <c r="B20" s="158"/>
      <c r="C20" s="158"/>
      <c r="D20" s="159"/>
      <c r="E20" s="160"/>
      <c r="F20" s="159"/>
      <c r="G20" s="159"/>
      <c r="H20" s="161"/>
      <c r="I20" s="161"/>
      <c r="J20" s="161"/>
    </row>
    <row r="21" spans="2:10">
      <c r="B21" s="158"/>
      <c r="C21" s="158"/>
      <c r="D21" s="159"/>
      <c r="E21" s="160"/>
      <c r="F21" s="159"/>
      <c r="G21" s="159"/>
      <c r="H21" s="161"/>
      <c r="I21" s="161"/>
      <c r="J21" s="161"/>
    </row>
    <row r="22" spans="2:10">
      <c r="B22" s="158"/>
      <c r="C22" s="158"/>
      <c r="D22" s="159"/>
      <c r="E22" s="160"/>
      <c r="F22" s="159"/>
      <c r="G22" s="159"/>
      <c r="H22" s="161"/>
      <c r="I22" s="161"/>
      <c r="J22" s="161"/>
    </row>
    <row r="23" spans="2:10">
      <c r="B23" s="158"/>
      <c r="C23" s="158"/>
      <c r="D23" s="159"/>
      <c r="E23" s="160"/>
      <c r="F23" s="159"/>
      <c r="G23" s="159"/>
      <c r="H23" s="161"/>
      <c r="I23" s="161"/>
      <c r="J23" s="161"/>
    </row>
    <row r="24" spans="2:10">
      <c r="B24" s="158"/>
      <c r="C24" s="158"/>
      <c r="D24" s="159"/>
      <c r="E24" s="160"/>
      <c r="F24" s="159"/>
      <c r="G24" s="159"/>
      <c r="H24" s="161"/>
      <c r="I24" s="161"/>
      <c r="J24" s="161"/>
    </row>
    <row r="25" spans="2:10">
      <c r="B25" s="158"/>
      <c r="C25" s="158"/>
      <c r="D25" s="159"/>
      <c r="E25" s="160"/>
      <c r="F25" s="159"/>
      <c r="G25" s="159"/>
      <c r="H25" s="161"/>
      <c r="I25" s="161"/>
      <c r="J25" s="161"/>
    </row>
    <row r="26" spans="2:10">
      <c r="B26" s="158"/>
      <c r="C26" s="158"/>
      <c r="D26" s="159"/>
      <c r="E26" s="160"/>
      <c r="F26" s="159"/>
      <c r="G26" s="159"/>
      <c r="H26" s="161"/>
      <c r="I26" s="161"/>
      <c r="J26" s="161"/>
    </row>
    <row r="27" spans="2:10">
      <c r="B27" s="158"/>
      <c r="C27" s="158"/>
      <c r="D27" s="159"/>
      <c r="E27" s="160"/>
      <c r="F27" s="159"/>
      <c r="G27" s="159"/>
      <c r="H27" s="161"/>
      <c r="I27" s="161"/>
      <c r="J27" s="161"/>
    </row>
    <row r="28" spans="2:10">
      <c r="B28" s="158"/>
      <c r="C28" s="158"/>
      <c r="D28" s="159"/>
      <c r="E28" s="160"/>
      <c r="F28" s="159"/>
      <c r="G28" s="159"/>
      <c r="H28" s="161"/>
      <c r="I28" s="161"/>
      <c r="J28" s="161"/>
    </row>
    <row r="29" spans="2:10">
      <c r="B29" s="158"/>
      <c r="C29" s="158"/>
      <c r="D29" s="159"/>
      <c r="E29" s="160"/>
      <c r="F29" s="159"/>
      <c r="G29" s="159"/>
      <c r="H29" s="161"/>
      <c r="I29" s="161"/>
      <c r="J29" s="161"/>
    </row>
    <row r="30" spans="2:10">
      <c r="B30" s="158"/>
      <c r="C30" s="158"/>
      <c r="D30" s="159"/>
      <c r="E30" s="160"/>
      <c r="F30" s="159"/>
      <c r="G30" s="159"/>
      <c r="H30" s="161"/>
      <c r="I30" s="161"/>
      <c r="J30" s="161"/>
    </row>
    <row r="31" spans="2:10">
      <c r="B31" s="158"/>
      <c r="C31" s="158"/>
      <c r="D31" s="159"/>
      <c r="E31" s="160"/>
      <c r="F31" s="159"/>
      <c r="G31" s="159"/>
      <c r="H31" s="161"/>
      <c r="I31" s="161"/>
      <c r="J31" s="161"/>
    </row>
    <row r="32" spans="2:10">
      <c r="B32" s="158"/>
      <c r="C32" s="158"/>
      <c r="D32" s="159"/>
      <c r="E32" s="160"/>
      <c r="F32" s="159"/>
      <c r="G32" s="159"/>
      <c r="H32" s="161"/>
      <c r="I32" s="161"/>
      <c r="J32" s="161"/>
    </row>
    <row r="33" spans="2:10">
      <c r="B33" s="158"/>
      <c r="C33" s="158"/>
      <c r="D33" s="159"/>
      <c r="E33" s="160"/>
      <c r="F33" s="159"/>
      <c r="G33" s="159"/>
      <c r="H33" s="161"/>
      <c r="I33" s="161"/>
      <c r="J33" s="161"/>
    </row>
    <row r="34" spans="2:10">
      <c r="B34" s="158"/>
      <c r="C34" s="158"/>
      <c r="D34" s="159"/>
      <c r="E34" s="160"/>
      <c r="F34" s="159"/>
      <c r="G34" s="159"/>
      <c r="H34" s="161"/>
      <c r="I34" s="161"/>
      <c r="J34" s="161"/>
    </row>
    <row r="35" spans="2:10">
      <c r="B35" s="158"/>
      <c r="C35" s="158"/>
      <c r="D35" s="159"/>
      <c r="E35" s="160"/>
      <c r="F35" s="159"/>
      <c r="G35" s="159"/>
      <c r="H35" s="161"/>
      <c r="I35" s="161"/>
      <c r="J35" s="161"/>
    </row>
    <row r="36" spans="2:10">
      <c r="B36" s="158"/>
      <c r="C36" s="158"/>
      <c r="D36" s="159"/>
      <c r="E36" s="160"/>
      <c r="F36" s="159"/>
      <c r="G36" s="159"/>
      <c r="H36" s="161"/>
      <c r="I36" s="161"/>
      <c r="J36" s="161"/>
    </row>
    <row r="37" spans="2:10">
      <c r="B37" s="158"/>
      <c r="C37" s="158"/>
      <c r="D37" s="159"/>
      <c r="E37" s="160"/>
      <c r="F37" s="159"/>
      <c r="G37" s="159"/>
      <c r="H37" s="161"/>
      <c r="I37" s="161"/>
      <c r="J37" s="161"/>
    </row>
    <row r="38" spans="2:10" ht="13.5" customHeight="1">
      <c r="B38" s="158"/>
      <c r="C38" s="158"/>
      <c r="D38" s="159"/>
      <c r="E38" s="160"/>
      <c r="F38" s="159"/>
      <c r="G38" s="159"/>
      <c r="H38" s="161"/>
      <c r="I38" s="161"/>
      <c r="J38" s="161"/>
    </row>
    <row r="39" spans="2:10">
      <c r="B39" s="158"/>
      <c r="C39" s="158"/>
      <c r="D39" s="159"/>
      <c r="E39" s="160"/>
      <c r="F39" s="159"/>
      <c r="G39" s="159"/>
      <c r="H39" s="161"/>
      <c r="I39" s="161"/>
      <c r="J39" s="161"/>
    </row>
    <row r="40" spans="2:10">
      <c r="B40" s="158"/>
      <c r="C40" s="158"/>
      <c r="D40" s="159"/>
      <c r="E40" s="160"/>
      <c r="F40" s="159"/>
      <c r="G40" s="159"/>
      <c r="H40" s="161"/>
      <c r="I40" s="161"/>
      <c r="J40" s="161"/>
    </row>
    <row r="42" spans="2:10">
      <c r="B42" s="13" t="s">
        <v>144</v>
      </c>
    </row>
  </sheetData>
  <dataConsolidate/>
  <mergeCells count="12">
    <mergeCell ref="P4:T5"/>
    <mergeCell ref="K4:O5"/>
    <mergeCell ref="B7:B10"/>
    <mergeCell ref="C7:C10"/>
    <mergeCell ref="B2:J2"/>
    <mergeCell ref="B4:B6"/>
    <mergeCell ref="C4:C6"/>
    <mergeCell ref="D4:D6"/>
    <mergeCell ref="E4:E6"/>
    <mergeCell ref="F4:F5"/>
    <mergeCell ref="G4:G5"/>
    <mergeCell ref="H4:J5"/>
  </mergeCells>
  <pageMargins left="0.7" right="0.7" top="0.75" bottom="0.75" header="0.3" footer="0.3"/>
  <pageSetup paperSize="14"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[11]Hoja2!#REF!</xm:f>
          </x14:formula1>
          <xm:sqref>B7 B11 F7:G40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2:T10"/>
  <sheetViews>
    <sheetView view="pageBreakPreview" topLeftCell="E1" zoomScale="80" zoomScaleNormal="100" zoomScaleSheetLayoutView="80" workbookViewId="0">
      <selection activeCell="P10" sqref="P10"/>
    </sheetView>
  </sheetViews>
  <sheetFormatPr baseColWidth="10" defaultColWidth="11.5703125" defaultRowHeight="15"/>
  <cols>
    <col min="1" max="1" width="1.7109375" style="152" customWidth="1"/>
    <col min="2" max="2" width="34" style="152" customWidth="1"/>
    <col min="3" max="3" width="52.42578125" style="152" customWidth="1"/>
    <col min="4" max="4" width="22.85546875" style="152" bestFit="1" customWidth="1"/>
    <col min="5" max="5" width="21.140625" style="152" customWidth="1"/>
    <col min="6" max="6" width="34" style="152" customWidth="1"/>
    <col min="7" max="7" width="30.140625" style="152" customWidth="1"/>
    <col min="8" max="8" width="21.28515625" style="152" customWidth="1"/>
    <col min="9" max="9" width="20.140625" style="152" customWidth="1"/>
    <col min="10" max="10" width="20.42578125" style="152" customWidth="1"/>
    <col min="11" max="11" width="21.28515625" style="152" hidden="1" customWidth="1"/>
    <col min="12" max="12" width="16" style="152" hidden="1" customWidth="1"/>
    <col min="13" max="13" width="49" style="152" hidden="1" customWidth="1"/>
    <col min="14" max="14" width="23.28515625" style="152" hidden="1" customWidth="1"/>
    <col min="15" max="15" width="41" style="152" hidden="1" customWidth="1"/>
    <col min="16" max="16" width="22.140625" style="152" customWidth="1"/>
    <col min="17" max="17" width="11.5703125" style="152"/>
    <col min="18" max="18" width="21.42578125" style="152" customWidth="1"/>
    <col min="19" max="19" width="26.28515625" style="152" customWidth="1"/>
    <col min="20" max="20" width="27.140625" style="152" customWidth="1"/>
    <col min="21" max="257" width="11.5703125" style="152"/>
    <col min="258" max="258" width="1.7109375" style="152" customWidth="1"/>
    <col min="259" max="260" width="28.7109375" style="152" customWidth="1"/>
    <col min="261" max="261" width="22.85546875" style="152" bestFit="1" customWidth="1"/>
    <col min="262" max="263" width="40.140625" style="152" customWidth="1"/>
    <col min="264" max="264" width="27.28515625" style="152" customWidth="1"/>
    <col min="265" max="265" width="20.7109375" style="152" customWidth="1"/>
    <col min="266" max="266" width="22.42578125" style="152" customWidth="1"/>
    <col min="267" max="267" width="21.28515625" style="152" customWidth="1"/>
    <col min="268" max="268" width="16" style="152" bestFit="1" customWidth="1"/>
    <col min="269" max="269" width="49" style="152" customWidth="1"/>
    <col min="270" max="513" width="11.5703125" style="152"/>
    <col min="514" max="514" width="1.7109375" style="152" customWidth="1"/>
    <col min="515" max="516" width="28.7109375" style="152" customWidth="1"/>
    <col min="517" max="517" width="22.85546875" style="152" bestFit="1" customWidth="1"/>
    <col min="518" max="519" width="40.140625" style="152" customWidth="1"/>
    <col min="520" max="520" width="27.28515625" style="152" customWidth="1"/>
    <col min="521" max="521" width="20.7109375" style="152" customWidth="1"/>
    <col min="522" max="522" width="22.42578125" style="152" customWidth="1"/>
    <col min="523" max="523" width="21.28515625" style="152" customWidth="1"/>
    <col min="524" max="524" width="16" style="152" bestFit="1" customWidth="1"/>
    <col min="525" max="525" width="49" style="152" customWidth="1"/>
    <col min="526" max="769" width="11.5703125" style="152"/>
    <col min="770" max="770" width="1.7109375" style="152" customWidth="1"/>
    <col min="771" max="772" width="28.7109375" style="152" customWidth="1"/>
    <col min="773" max="773" width="22.85546875" style="152" bestFit="1" customWidth="1"/>
    <col min="774" max="775" width="40.140625" style="152" customWidth="1"/>
    <col min="776" max="776" width="27.28515625" style="152" customWidth="1"/>
    <col min="777" max="777" width="20.7109375" style="152" customWidth="1"/>
    <col min="778" max="778" width="22.42578125" style="152" customWidth="1"/>
    <col min="779" max="779" width="21.28515625" style="152" customWidth="1"/>
    <col min="780" max="780" width="16" style="152" bestFit="1" customWidth="1"/>
    <col min="781" max="781" width="49" style="152" customWidth="1"/>
    <col min="782" max="1025" width="11.5703125" style="152"/>
    <col min="1026" max="1026" width="1.7109375" style="152" customWidth="1"/>
    <col min="1027" max="1028" width="28.7109375" style="152" customWidth="1"/>
    <col min="1029" max="1029" width="22.85546875" style="152" bestFit="1" customWidth="1"/>
    <col min="1030" max="1031" width="40.140625" style="152" customWidth="1"/>
    <col min="1032" max="1032" width="27.28515625" style="152" customWidth="1"/>
    <col min="1033" max="1033" width="20.7109375" style="152" customWidth="1"/>
    <col min="1034" max="1034" width="22.42578125" style="152" customWidth="1"/>
    <col min="1035" max="1035" width="21.28515625" style="152" customWidth="1"/>
    <col min="1036" max="1036" width="16" style="152" bestFit="1" customWidth="1"/>
    <col min="1037" max="1037" width="49" style="152" customWidth="1"/>
    <col min="1038" max="1281" width="11.5703125" style="152"/>
    <col min="1282" max="1282" width="1.7109375" style="152" customWidth="1"/>
    <col min="1283" max="1284" width="28.7109375" style="152" customWidth="1"/>
    <col min="1285" max="1285" width="22.85546875" style="152" bestFit="1" customWidth="1"/>
    <col min="1286" max="1287" width="40.140625" style="152" customWidth="1"/>
    <col min="1288" max="1288" width="27.28515625" style="152" customWidth="1"/>
    <col min="1289" max="1289" width="20.7109375" style="152" customWidth="1"/>
    <col min="1290" max="1290" width="22.42578125" style="152" customWidth="1"/>
    <col min="1291" max="1291" width="21.28515625" style="152" customWidth="1"/>
    <col min="1292" max="1292" width="16" style="152" bestFit="1" customWidth="1"/>
    <col min="1293" max="1293" width="49" style="152" customWidth="1"/>
    <col min="1294" max="1537" width="11.5703125" style="152"/>
    <col min="1538" max="1538" width="1.7109375" style="152" customWidth="1"/>
    <col min="1539" max="1540" width="28.7109375" style="152" customWidth="1"/>
    <col min="1541" max="1541" width="22.85546875" style="152" bestFit="1" customWidth="1"/>
    <col min="1542" max="1543" width="40.140625" style="152" customWidth="1"/>
    <col min="1544" max="1544" width="27.28515625" style="152" customWidth="1"/>
    <col min="1545" max="1545" width="20.7109375" style="152" customWidth="1"/>
    <col min="1546" max="1546" width="22.42578125" style="152" customWidth="1"/>
    <col min="1547" max="1547" width="21.28515625" style="152" customWidth="1"/>
    <col min="1548" max="1548" width="16" style="152" bestFit="1" customWidth="1"/>
    <col min="1549" max="1549" width="49" style="152" customWidth="1"/>
    <col min="1550" max="1793" width="11.5703125" style="152"/>
    <col min="1794" max="1794" width="1.7109375" style="152" customWidth="1"/>
    <col min="1795" max="1796" width="28.7109375" style="152" customWidth="1"/>
    <col min="1797" max="1797" width="22.85546875" style="152" bestFit="1" customWidth="1"/>
    <col min="1798" max="1799" width="40.140625" style="152" customWidth="1"/>
    <col min="1800" max="1800" width="27.28515625" style="152" customWidth="1"/>
    <col min="1801" max="1801" width="20.7109375" style="152" customWidth="1"/>
    <col min="1802" max="1802" width="22.42578125" style="152" customWidth="1"/>
    <col min="1803" max="1803" width="21.28515625" style="152" customWidth="1"/>
    <col min="1804" max="1804" width="16" style="152" bestFit="1" customWidth="1"/>
    <col min="1805" max="1805" width="49" style="152" customWidth="1"/>
    <col min="1806" max="2049" width="11.5703125" style="152"/>
    <col min="2050" max="2050" width="1.7109375" style="152" customWidth="1"/>
    <col min="2051" max="2052" width="28.7109375" style="152" customWidth="1"/>
    <col min="2053" max="2053" width="22.85546875" style="152" bestFit="1" customWidth="1"/>
    <col min="2054" max="2055" width="40.140625" style="152" customWidth="1"/>
    <col min="2056" max="2056" width="27.28515625" style="152" customWidth="1"/>
    <col min="2057" max="2057" width="20.7109375" style="152" customWidth="1"/>
    <col min="2058" max="2058" width="22.42578125" style="152" customWidth="1"/>
    <col min="2059" max="2059" width="21.28515625" style="152" customWidth="1"/>
    <col min="2060" max="2060" width="16" style="152" bestFit="1" customWidth="1"/>
    <col min="2061" max="2061" width="49" style="152" customWidth="1"/>
    <col min="2062" max="2305" width="11.5703125" style="152"/>
    <col min="2306" max="2306" width="1.7109375" style="152" customWidth="1"/>
    <col min="2307" max="2308" width="28.7109375" style="152" customWidth="1"/>
    <col min="2309" max="2309" width="22.85546875" style="152" bestFit="1" customWidth="1"/>
    <col min="2310" max="2311" width="40.140625" style="152" customWidth="1"/>
    <col min="2312" max="2312" width="27.28515625" style="152" customWidth="1"/>
    <col min="2313" max="2313" width="20.7109375" style="152" customWidth="1"/>
    <col min="2314" max="2314" width="22.42578125" style="152" customWidth="1"/>
    <col min="2315" max="2315" width="21.28515625" style="152" customWidth="1"/>
    <col min="2316" max="2316" width="16" style="152" bestFit="1" customWidth="1"/>
    <col min="2317" max="2317" width="49" style="152" customWidth="1"/>
    <col min="2318" max="2561" width="11.5703125" style="152"/>
    <col min="2562" max="2562" width="1.7109375" style="152" customWidth="1"/>
    <col min="2563" max="2564" width="28.7109375" style="152" customWidth="1"/>
    <col min="2565" max="2565" width="22.85546875" style="152" bestFit="1" customWidth="1"/>
    <col min="2566" max="2567" width="40.140625" style="152" customWidth="1"/>
    <col min="2568" max="2568" width="27.28515625" style="152" customWidth="1"/>
    <col min="2569" max="2569" width="20.7109375" style="152" customWidth="1"/>
    <col min="2570" max="2570" width="22.42578125" style="152" customWidth="1"/>
    <col min="2571" max="2571" width="21.28515625" style="152" customWidth="1"/>
    <col min="2572" max="2572" width="16" style="152" bestFit="1" customWidth="1"/>
    <col min="2573" max="2573" width="49" style="152" customWidth="1"/>
    <col min="2574" max="2817" width="11.5703125" style="152"/>
    <col min="2818" max="2818" width="1.7109375" style="152" customWidth="1"/>
    <col min="2819" max="2820" width="28.7109375" style="152" customWidth="1"/>
    <col min="2821" max="2821" width="22.85546875" style="152" bestFit="1" customWidth="1"/>
    <col min="2822" max="2823" width="40.140625" style="152" customWidth="1"/>
    <col min="2824" max="2824" width="27.28515625" style="152" customWidth="1"/>
    <col min="2825" max="2825" width="20.7109375" style="152" customWidth="1"/>
    <col min="2826" max="2826" width="22.42578125" style="152" customWidth="1"/>
    <col min="2827" max="2827" width="21.28515625" style="152" customWidth="1"/>
    <col min="2828" max="2828" width="16" style="152" bestFit="1" customWidth="1"/>
    <col min="2829" max="2829" width="49" style="152" customWidth="1"/>
    <col min="2830" max="3073" width="11.5703125" style="152"/>
    <col min="3074" max="3074" width="1.7109375" style="152" customWidth="1"/>
    <col min="3075" max="3076" width="28.7109375" style="152" customWidth="1"/>
    <col min="3077" max="3077" width="22.85546875" style="152" bestFit="1" customWidth="1"/>
    <col min="3078" max="3079" width="40.140625" style="152" customWidth="1"/>
    <col min="3080" max="3080" width="27.28515625" style="152" customWidth="1"/>
    <col min="3081" max="3081" width="20.7109375" style="152" customWidth="1"/>
    <col min="3082" max="3082" width="22.42578125" style="152" customWidth="1"/>
    <col min="3083" max="3083" width="21.28515625" style="152" customWidth="1"/>
    <col min="3084" max="3084" width="16" style="152" bestFit="1" customWidth="1"/>
    <col min="3085" max="3085" width="49" style="152" customWidth="1"/>
    <col min="3086" max="3329" width="11.5703125" style="152"/>
    <col min="3330" max="3330" width="1.7109375" style="152" customWidth="1"/>
    <col min="3331" max="3332" width="28.7109375" style="152" customWidth="1"/>
    <col min="3333" max="3333" width="22.85546875" style="152" bestFit="1" customWidth="1"/>
    <col min="3334" max="3335" width="40.140625" style="152" customWidth="1"/>
    <col min="3336" max="3336" width="27.28515625" style="152" customWidth="1"/>
    <col min="3337" max="3337" width="20.7109375" style="152" customWidth="1"/>
    <col min="3338" max="3338" width="22.42578125" style="152" customWidth="1"/>
    <col min="3339" max="3339" width="21.28515625" style="152" customWidth="1"/>
    <col min="3340" max="3340" width="16" style="152" bestFit="1" customWidth="1"/>
    <col min="3341" max="3341" width="49" style="152" customWidth="1"/>
    <col min="3342" max="3585" width="11.5703125" style="152"/>
    <col min="3586" max="3586" width="1.7109375" style="152" customWidth="1"/>
    <col min="3587" max="3588" width="28.7109375" style="152" customWidth="1"/>
    <col min="3589" max="3589" width="22.85546875" style="152" bestFit="1" customWidth="1"/>
    <col min="3590" max="3591" width="40.140625" style="152" customWidth="1"/>
    <col min="3592" max="3592" width="27.28515625" style="152" customWidth="1"/>
    <col min="3593" max="3593" width="20.7109375" style="152" customWidth="1"/>
    <col min="3594" max="3594" width="22.42578125" style="152" customWidth="1"/>
    <col min="3595" max="3595" width="21.28515625" style="152" customWidth="1"/>
    <col min="3596" max="3596" width="16" style="152" bestFit="1" customWidth="1"/>
    <col min="3597" max="3597" width="49" style="152" customWidth="1"/>
    <col min="3598" max="3841" width="11.5703125" style="152"/>
    <col min="3842" max="3842" width="1.7109375" style="152" customWidth="1"/>
    <col min="3843" max="3844" width="28.7109375" style="152" customWidth="1"/>
    <col min="3845" max="3845" width="22.85546875" style="152" bestFit="1" customWidth="1"/>
    <col min="3846" max="3847" width="40.140625" style="152" customWidth="1"/>
    <col min="3848" max="3848" width="27.28515625" style="152" customWidth="1"/>
    <col min="3849" max="3849" width="20.7109375" style="152" customWidth="1"/>
    <col min="3850" max="3850" width="22.42578125" style="152" customWidth="1"/>
    <col min="3851" max="3851" width="21.28515625" style="152" customWidth="1"/>
    <col min="3852" max="3852" width="16" style="152" bestFit="1" customWidth="1"/>
    <col min="3853" max="3853" width="49" style="152" customWidth="1"/>
    <col min="3854" max="4097" width="11.5703125" style="152"/>
    <col min="4098" max="4098" width="1.7109375" style="152" customWidth="1"/>
    <col min="4099" max="4100" width="28.7109375" style="152" customWidth="1"/>
    <col min="4101" max="4101" width="22.85546875" style="152" bestFit="1" customWidth="1"/>
    <col min="4102" max="4103" width="40.140625" style="152" customWidth="1"/>
    <col min="4104" max="4104" width="27.28515625" style="152" customWidth="1"/>
    <col min="4105" max="4105" width="20.7109375" style="152" customWidth="1"/>
    <col min="4106" max="4106" width="22.42578125" style="152" customWidth="1"/>
    <col min="4107" max="4107" width="21.28515625" style="152" customWidth="1"/>
    <col min="4108" max="4108" width="16" style="152" bestFit="1" customWidth="1"/>
    <col min="4109" max="4109" width="49" style="152" customWidth="1"/>
    <col min="4110" max="4353" width="11.5703125" style="152"/>
    <col min="4354" max="4354" width="1.7109375" style="152" customWidth="1"/>
    <col min="4355" max="4356" width="28.7109375" style="152" customWidth="1"/>
    <col min="4357" max="4357" width="22.85546875" style="152" bestFit="1" customWidth="1"/>
    <col min="4358" max="4359" width="40.140625" style="152" customWidth="1"/>
    <col min="4360" max="4360" width="27.28515625" style="152" customWidth="1"/>
    <col min="4361" max="4361" width="20.7109375" style="152" customWidth="1"/>
    <col min="4362" max="4362" width="22.42578125" style="152" customWidth="1"/>
    <col min="4363" max="4363" width="21.28515625" style="152" customWidth="1"/>
    <col min="4364" max="4364" width="16" style="152" bestFit="1" customWidth="1"/>
    <col min="4365" max="4365" width="49" style="152" customWidth="1"/>
    <col min="4366" max="4609" width="11.5703125" style="152"/>
    <col min="4610" max="4610" width="1.7109375" style="152" customWidth="1"/>
    <col min="4611" max="4612" width="28.7109375" style="152" customWidth="1"/>
    <col min="4613" max="4613" width="22.85546875" style="152" bestFit="1" customWidth="1"/>
    <col min="4614" max="4615" width="40.140625" style="152" customWidth="1"/>
    <col min="4616" max="4616" width="27.28515625" style="152" customWidth="1"/>
    <col min="4617" max="4617" width="20.7109375" style="152" customWidth="1"/>
    <col min="4618" max="4618" width="22.42578125" style="152" customWidth="1"/>
    <col min="4619" max="4619" width="21.28515625" style="152" customWidth="1"/>
    <col min="4620" max="4620" width="16" style="152" bestFit="1" customWidth="1"/>
    <col min="4621" max="4621" width="49" style="152" customWidth="1"/>
    <col min="4622" max="4865" width="11.5703125" style="152"/>
    <col min="4866" max="4866" width="1.7109375" style="152" customWidth="1"/>
    <col min="4867" max="4868" width="28.7109375" style="152" customWidth="1"/>
    <col min="4869" max="4869" width="22.85546875" style="152" bestFit="1" customWidth="1"/>
    <col min="4870" max="4871" width="40.140625" style="152" customWidth="1"/>
    <col min="4872" max="4872" width="27.28515625" style="152" customWidth="1"/>
    <col min="4873" max="4873" width="20.7109375" style="152" customWidth="1"/>
    <col min="4874" max="4874" width="22.42578125" style="152" customWidth="1"/>
    <col min="4875" max="4875" width="21.28515625" style="152" customWidth="1"/>
    <col min="4876" max="4876" width="16" style="152" bestFit="1" customWidth="1"/>
    <col min="4877" max="4877" width="49" style="152" customWidth="1"/>
    <col min="4878" max="5121" width="11.5703125" style="152"/>
    <col min="5122" max="5122" width="1.7109375" style="152" customWidth="1"/>
    <col min="5123" max="5124" width="28.7109375" style="152" customWidth="1"/>
    <col min="5125" max="5125" width="22.85546875" style="152" bestFit="1" customWidth="1"/>
    <col min="5126" max="5127" width="40.140625" style="152" customWidth="1"/>
    <col min="5128" max="5128" width="27.28515625" style="152" customWidth="1"/>
    <col min="5129" max="5129" width="20.7109375" style="152" customWidth="1"/>
    <col min="5130" max="5130" width="22.42578125" style="152" customWidth="1"/>
    <col min="5131" max="5131" width="21.28515625" style="152" customWidth="1"/>
    <col min="5132" max="5132" width="16" style="152" bestFit="1" customWidth="1"/>
    <col min="5133" max="5133" width="49" style="152" customWidth="1"/>
    <col min="5134" max="5377" width="11.5703125" style="152"/>
    <col min="5378" max="5378" width="1.7109375" style="152" customWidth="1"/>
    <col min="5379" max="5380" width="28.7109375" style="152" customWidth="1"/>
    <col min="5381" max="5381" width="22.85546875" style="152" bestFit="1" customWidth="1"/>
    <col min="5382" max="5383" width="40.140625" style="152" customWidth="1"/>
    <col min="5384" max="5384" width="27.28515625" style="152" customWidth="1"/>
    <col min="5385" max="5385" width="20.7109375" style="152" customWidth="1"/>
    <col min="5386" max="5386" width="22.42578125" style="152" customWidth="1"/>
    <col min="5387" max="5387" width="21.28515625" style="152" customWidth="1"/>
    <col min="5388" max="5388" width="16" style="152" bestFit="1" customWidth="1"/>
    <col min="5389" max="5389" width="49" style="152" customWidth="1"/>
    <col min="5390" max="5633" width="11.5703125" style="152"/>
    <col min="5634" max="5634" width="1.7109375" style="152" customWidth="1"/>
    <col min="5635" max="5636" width="28.7109375" style="152" customWidth="1"/>
    <col min="5637" max="5637" width="22.85546875" style="152" bestFit="1" customWidth="1"/>
    <col min="5638" max="5639" width="40.140625" style="152" customWidth="1"/>
    <col min="5640" max="5640" width="27.28515625" style="152" customWidth="1"/>
    <col min="5641" max="5641" width="20.7109375" style="152" customWidth="1"/>
    <col min="5642" max="5642" width="22.42578125" style="152" customWidth="1"/>
    <col min="5643" max="5643" width="21.28515625" style="152" customWidth="1"/>
    <col min="5644" max="5644" width="16" style="152" bestFit="1" customWidth="1"/>
    <col min="5645" max="5645" width="49" style="152" customWidth="1"/>
    <col min="5646" max="5889" width="11.5703125" style="152"/>
    <col min="5890" max="5890" width="1.7109375" style="152" customWidth="1"/>
    <col min="5891" max="5892" width="28.7109375" style="152" customWidth="1"/>
    <col min="5893" max="5893" width="22.85546875" style="152" bestFit="1" customWidth="1"/>
    <col min="5894" max="5895" width="40.140625" style="152" customWidth="1"/>
    <col min="5896" max="5896" width="27.28515625" style="152" customWidth="1"/>
    <col min="5897" max="5897" width="20.7109375" style="152" customWidth="1"/>
    <col min="5898" max="5898" width="22.42578125" style="152" customWidth="1"/>
    <col min="5899" max="5899" width="21.28515625" style="152" customWidth="1"/>
    <col min="5900" max="5900" width="16" style="152" bestFit="1" customWidth="1"/>
    <col min="5901" max="5901" width="49" style="152" customWidth="1"/>
    <col min="5902" max="6145" width="11.5703125" style="152"/>
    <col min="6146" max="6146" width="1.7109375" style="152" customWidth="1"/>
    <col min="6147" max="6148" width="28.7109375" style="152" customWidth="1"/>
    <col min="6149" max="6149" width="22.85546875" style="152" bestFit="1" customWidth="1"/>
    <col min="6150" max="6151" width="40.140625" style="152" customWidth="1"/>
    <col min="6152" max="6152" width="27.28515625" style="152" customWidth="1"/>
    <col min="6153" max="6153" width="20.7109375" style="152" customWidth="1"/>
    <col min="6154" max="6154" width="22.42578125" style="152" customWidth="1"/>
    <col min="6155" max="6155" width="21.28515625" style="152" customWidth="1"/>
    <col min="6156" max="6156" width="16" style="152" bestFit="1" customWidth="1"/>
    <col min="6157" max="6157" width="49" style="152" customWidth="1"/>
    <col min="6158" max="6401" width="11.5703125" style="152"/>
    <col min="6402" max="6402" width="1.7109375" style="152" customWidth="1"/>
    <col min="6403" max="6404" width="28.7109375" style="152" customWidth="1"/>
    <col min="6405" max="6405" width="22.85546875" style="152" bestFit="1" customWidth="1"/>
    <col min="6406" max="6407" width="40.140625" style="152" customWidth="1"/>
    <col min="6408" max="6408" width="27.28515625" style="152" customWidth="1"/>
    <col min="6409" max="6409" width="20.7109375" style="152" customWidth="1"/>
    <col min="6410" max="6410" width="22.42578125" style="152" customWidth="1"/>
    <col min="6411" max="6411" width="21.28515625" style="152" customWidth="1"/>
    <col min="6412" max="6412" width="16" style="152" bestFit="1" customWidth="1"/>
    <col min="6413" max="6413" width="49" style="152" customWidth="1"/>
    <col min="6414" max="6657" width="11.5703125" style="152"/>
    <col min="6658" max="6658" width="1.7109375" style="152" customWidth="1"/>
    <col min="6659" max="6660" width="28.7109375" style="152" customWidth="1"/>
    <col min="6661" max="6661" width="22.85546875" style="152" bestFit="1" customWidth="1"/>
    <col min="6662" max="6663" width="40.140625" style="152" customWidth="1"/>
    <col min="6664" max="6664" width="27.28515625" style="152" customWidth="1"/>
    <col min="6665" max="6665" width="20.7109375" style="152" customWidth="1"/>
    <col min="6666" max="6666" width="22.42578125" style="152" customWidth="1"/>
    <col min="6667" max="6667" width="21.28515625" style="152" customWidth="1"/>
    <col min="6668" max="6668" width="16" style="152" bestFit="1" customWidth="1"/>
    <col min="6669" max="6669" width="49" style="152" customWidth="1"/>
    <col min="6670" max="6913" width="11.5703125" style="152"/>
    <col min="6914" max="6914" width="1.7109375" style="152" customWidth="1"/>
    <col min="6915" max="6916" width="28.7109375" style="152" customWidth="1"/>
    <col min="6917" max="6917" width="22.85546875" style="152" bestFit="1" customWidth="1"/>
    <col min="6918" max="6919" width="40.140625" style="152" customWidth="1"/>
    <col min="6920" max="6920" width="27.28515625" style="152" customWidth="1"/>
    <col min="6921" max="6921" width="20.7109375" style="152" customWidth="1"/>
    <col min="6922" max="6922" width="22.42578125" style="152" customWidth="1"/>
    <col min="6923" max="6923" width="21.28515625" style="152" customWidth="1"/>
    <col min="6924" max="6924" width="16" style="152" bestFit="1" customWidth="1"/>
    <col min="6925" max="6925" width="49" style="152" customWidth="1"/>
    <col min="6926" max="7169" width="11.5703125" style="152"/>
    <col min="7170" max="7170" width="1.7109375" style="152" customWidth="1"/>
    <col min="7171" max="7172" width="28.7109375" style="152" customWidth="1"/>
    <col min="7173" max="7173" width="22.85546875" style="152" bestFit="1" customWidth="1"/>
    <col min="7174" max="7175" width="40.140625" style="152" customWidth="1"/>
    <col min="7176" max="7176" width="27.28515625" style="152" customWidth="1"/>
    <col min="7177" max="7177" width="20.7109375" style="152" customWidth="1"/>
    <col min="7178" max="7178" width="22.42578125" style="152" customWidth="1"/>
    <col min="7179" max="7179" width="21.28515625" style="152" customWidth="1"/>
    <col min="7180" max="7180" width="16" style="152" bestFit="1" customWidth="1"/>
    <col min="7181" max="7181" width="49" style="152" customWidth="1"/>
    <col min="7182" max="7425" width="11.5703125" style="152"/>
    <col min="7426" max="7426" width="1.7109375" style="152" customWidth="1"/>
    <col min="7427" max="7428" width="28.7109375" style="152" customWidth="1"/>
    <col min="7429" max="7429" width="22.85546875" style="152" bestFit="1" customWidth="1"/>
    <col min="7430" max="7431" width="40.140625" style="152" customWidth="1"/>
    <col min="7432" max="7432" width="27.28515625" style="152" customWidth="1"/>
    <col min="7433" max="7433" width="20.7109375" style="152" customWidth="1"/>
    <col min="7434" max="7434" width="22.42578125" style="152" customWidth="1"/>
    <col min="7435" max="7435" width="21.28515625" style="152" customWidth="1"/>
    <col min="7436" max="7436" width="16" style="152" bestFit="1" customWidth="1"/>
    <col min="7437" max="7437" width="49" style="152" customWidth="1"/>
    <col min="7438" max="7681" width="11.5703125" style="152"/>
    <col min="7682" max="7682" width="1.7109375" style="152" customWidth="1"/>
    <col min="7683" max="7684" width="28.7109375" style="152" customWidth="1"/>
    <col min="7685" max="7685" width="22.85546875" style="152" bestFit="1" customWidth="1"/>
    <col min="7686" max="7687" width="40.140625" style="152" customWidth="1"/>
    <col min="7688" max="7688" width="27.28515625" style="152" customWidth="1"/>
    <col min="7689" max="7689" width="20.7109375" style="152" customWidth="1"/>
    <col min="7690" max="7690" width="22.42578125" style="152" customWidth="1"/>
    <col min="7691" max="7691" width="21.28515625" style="152" customWidth="1"/>
    <col min="7692" max="7692" width="16" style="152" bestFit="1" customWidth="1"/>
    <col min="7693" max="7693" width="49" style="152" customWidth="1"/>
    <col min="7694" max="7937" width="11.5703125" style="152"/>
    <col min="7938" max="7938" width="1.7109375" style="152" customWidth="1"/>
    <col min="7939" max="7940" width="28.7109375" style="152" customWidth="1"/>
    <col min="7941" max="7941" width="22.85546875" style="152" bestFit="1" customWidth="1"/>
    <col min="7942" max="7943" width="40.140625" style="152" customWidth="1"/>
    <col min="7944" max="7944" width="27.28515625" style="152" customWidth="1"/>
    <col min="7945" max="7945" width="20.7109375" style="152" customWidth="1"/>
    <col min="7946" max="7946" width="22.42578125" style="152" customWidth="1"/>
    <col min="7947" max="7947" width="21.28515625" style="152" customWidth="1"/>
    <col min="7948" max="7948" width="16" style="152" bestFit="1" customWidth="1"/>
    <col min="7949" max="7949" width="49" style="152" customWidth="1"/>
    <col min="7950" max="8193" width="11.5703125" style="152"/>
    <col min="8194" max="8194" width="1.7109375" style="152" customWidth="1"/>
    <col min="8195" max="8196" width="28.7109375" style="152" customWidth="1"/>
    <col min="8197" max="8197" width="22.85546875" style="152" bestFit="1" customWidth="1"/>
    <col min="8198" max="8199" width="40.140625" style="152" customWidth="1"/>
    <col min="8200" max="8200" width="27.28515625" style="152" customWidth="1"/>
    <col min="8201" max="8201" width="20.7109375" style="152" customWidth="1"/>
    <col min="8202" max="8202" width="22.42578125" style="152" customWidth="1"/>
    <col min="8203" max="8203" width="21.28515625" style="152" customWidth="1"/>
    <col min="8204" max="8204" width="16" style="152" bestFit="1" customWidth="1"/>
    <col min="8205" max="8205" width="49" style="152" customWidth="1"/>
    <col min="8206" max="8449" width="11.5703125" style="152"/>
    <col min="8450" max="8450" width="1.7109375" style="152" customWidth="1"/>
    <col min="8451" max="8452" width="28.7109375" style="152" customWidth="1"/>
    <col min="8453" max="8453" width="22.85546875" style="152" bestFit="1" customWidth="1"/>
    <col min="8454" max="8455" width="40.140625" style="152" customWidth="1"/>
    <col min="8456" max="8456" width="27.28515625" style="152" customWidth="1"/>
    <col min="8457" max="8457" width="20.7109375" style="152" customWidth="1"/>
    <col min="8458" max="8458" width="22.42578125" style="152" customWidth="1"/>
    <col min="8459" max="8459" width="21.28515625" style="152" customWidth="1"/>
    <col min="8460" max="8460" width="16" style="152" bestFit="1" customWidth="1"/>
    <col min="8461" max="8461" width="49" style="152" customWidth="1"/>
    <col min="8462" max="8705" width="11.5703125" style="152"/>
    <col min="8706" max="8706" width="1.7109375" style="152" customWidth="1"/>
    <col min="8707" max="8708" width="28.7109375" style="152" customWidth="1"/>
    <col min="8709" max="8709" width="22.85546875" style="152" bestFit="1" customWidth="1"/>
    <col min="8710" max="8711" width="40.140625" style="152" customWidth="1"/>
    <col min="8712" max="8712" width="27.28515625" style="152" customWidth="1"/>
    <col min="8713" max="8713" width="20.7109375" style="152" customWidth="1"/>
    <col min="8714" max="8714" width="22.42578125" style="152" customWidth="1"/>
    <col min="8715" max="8715" width="21.28515625" style="152" customWidth="1"/>
    <col min="8716" max="8716" width="16" style="152" bestFit="1" customWidth="1"/>
    <col min="8717" max="8717" width="49" style="152" customWidth="1"/>
    <col min="8718" max="8961" width="11.5703125" style="152"/>
    <col min="8962" max="8962" width="1.7109375" style="152" customWidth="1"/>
    <col min="8963" max="8964" width="28.7109375" style="152" customWidth="1"/>
    <col min="8965" max="8965" width="22.85546875" style="152" bestFit="1" customWidth="1"/>
    <col min="8966" max="8967" width="40.140625" style="152" customWidth="1"/>
    <col min="8968" max="8968" width="27.28515625" style="152" customWidth="1"/>
    <col min="8969" max="8969" width="20.7109375" style="152" customWidth="1"/>
    <col min="8970" max="8970" width="22.42578125" style="152" customWidth="1"/>
    <col min="8971" max="8971" width="21.28515625" style="152" customWidth="1"/>
    <col min="8972" max="8972" width="16" style="152" bestFit="1" customWidth="1"/>
    <col min="8973" max="8973" width="49" style="152" customWidth="1"/>
    <col min="8974" max="9217" width="11.5703125" style="152"/>
    <col min="9218" max="9218" width="1.7109375" style="152" customWidth="1"/>
    <col min="9219" max="9220" width="28.7109375" style="152" customWidth="1"/>
    <col min="9221" max="9221" width="22.85546875" style="152" bestFit="1" customWidth="1"/>
    <col min="9222" max="9223" width="40.140625" style="152" customWidth="1"/>
    <col min="9224" max="9224" width="27.28515625" style="152" customWidth="1"/>
    <col min="9225" max="9225" width="20.7109375" style="152" customWidth="1"/>
    <col min="9226" max="9226" width="22.42578125" style="152" customWidth="1"/>
    <col min="9227" max="9227" width="21.28515625" style="152" customWidth="1"/>
    <col min="9228" max="9228" width="16" style="152" bestFit="1" customWidth="1"/>
    <col min="9229" max="9229" width="49" style="152" customWidth="1"/>
    <col min="9230" max="9473" width="11.5703125" style="152"/>
    <col min="9474" max="9474" width="1.7109375" style="152" customWidth="1"/>
    <col min="9475" max="9476" width="28.7109375" style="152" customWidth="1"/>
    <col min="9477" max="9477" width="22.85546875" style="152" bestFit="1" customWidth="1"/>
    <col min="9478" max="9479" width="40.140625" style="152" customWidth="1"/>
    <col min="9480" max="9480" width="27.28515625" style="152" customWidth="1"/>
    <col min="9481" max="9481" width="20.7109375" style="152" customWidth="1"/>
    <col min="9482" max="9482" width="22.42578125" style="152" customWidth="1"/>
    <col min="9483" max="9483" width="21.28515625" style="152" customWidth="1"/>
    <col min="9484" max="9484" width="16" style="152" bestFit="1" customWidth="1"/>
    <col min="9485" max="9485" width="49" style="152" customWidth="1"/>
    <col min="9486" max="9729" width="11.5703125" style="152"/>
    <col min="9730" max="9730" width="1.7109375" style="152" customWidth="1"/>
    <col min="9731" max="9732" width="28.7109375" style="152" customWidth="1"/>
    <col min="9733" max="9733" width="22.85546875" style="152" bestFit="1" customWidth="1"/>
    <col min="9734" max="9735" width="40.140625" style="152" customWidth="1"/>
    <col min="9736" max="9736" width="27.28515625" style="152" customWidth="1"/>
    <col min="9737" max="9737" width="20.7109375" style="152" customWidth="1"/>
    <col min="9738" max="9738" width="22.42578125" style="152" customWidth="1"/>
    <col min="9739" max="9739" width="21.28515625" style="152" customWidth="1"/>
    <col min="9740" max="9740" width="16" style="152" bestFit="1" customWidth="1"/>
    <col min="9741" max="9741" width="49" style="152" customWidth="1"/>
    <col min="9742" max="9985" width="11.5703125" style="152"/>
    <col min="9986" max="9986" width="1.7109375" style="152" customWidth="1"/>
    <col min="9987" max="9988" width="28.7109375" style="152" customWidth="1"/>
    <col min="9989" max="9989" width="22.85546875" style="152" bestFit="1" customWidth="1"/>
    <col min="9990" max="9991" width="40.140625" style="152" customWidth="1"/>
    <col min="9992" max="9992" width="27.28515625" style="152" customWidth="1"/>
    <col min="9993" max="9993" width="20.7109375" style="152" customWidth="1"/>
    <col min="9994" max="9994" width="22.42578125" style="152" customWidth="1"/>
    <col min="9995" max="9995" width="21.28515625" style="152" customWidth="1"/>
    <col min="9996" max="9996" width="16" style="152" bestFit="1" customWidth="1"/>
    <col min="9997" max="9997" width="49" style="152" customWidth="1"/>
    <col min="9998" max="10241" width="11.5703125" style="152"/>
    <col min="10242" max="10242" width="1.7109375" style="152" customWidth="1"/>
    <col min="10243" max="10244" width="28.7109375" style="152" customWidth="1"/>
    <col min="10245" max="10245" width="22.85546875" style="152" bestFit="1" customWidth="1"/>
    <col min="10246" max="10247" width="40.140625" style="152" customWidth="1"/>
    <col min="10248" max="10248" width="27.28515625" style="152" customWidth="1"/>
    <col min="10249" max="10249" width="20.7109375" style="152" customWidth="1"/>
    <col min="10250" max="10250" width="22.42578125" style="152" customWidth="1"/>
    <col min="10251" max="10251" width="21.28515625" style="152" customWidth="1"/>
    <col min="10252" max="10252" width="16" style="152" bestFit="1" customWidth="1"/>
    <col min="10253" max="10253" width="49" style="152" customWidth="1"/>
    <col min="10254" max="10497" width="11.5703125" style="152"/>
    <col min="10498" max="10498" width="1.7109375" style="152" customWidth="1"/>
    <col min="10499" max="10500" width="28.7109375" style="152" customWidth="1"/>
    <col min="10501" max="10501" width="22.85546875" style="152" bestFit="1" customWidth="1"/>
    <col min="10502" max="10503" width="40.140625" style="152" customWidth="1"/>
    <col min="10504" max="10504" width="27.28515625" style="152" customWidth="1"/>
    <col min="10505" max="10505" width="20.7109375" style="152" customWidth="1"/>
    <col min="10506" max="10506" width="22.42578125" style="152" customWidth="1"/>
    <col min="10507" max="10507" width="21.28515625" style="152" customWidth="1"/>
    <col min="10508" max="10508" width="16" style="152" bestFit="1" customWidth="1"/>
    <col min="10509" max="10509" width="49" style="152" customWidth="1"/>
    <col min="10510" max="10753" width="11.5703125" style="152"/>
    <col min="10754" max="10754" width="1.7109375" style="152" customWidth="1"/>
    <col min="10755" max="10756" width="28.7109375" style="152" customWidth="1"/>
    <col min="10757" max="10757" width="22.85546875" style="152" bestFit="1" customWidth="1"/>
    <col min="10758" max="10759" width="40.140625" style="152" customWidth="1"/>
    <col min="10760" max="10760" width="27.28515625" style="152" customWidth="1"/>
    <col min="10761" max="10761" width="20.7109375" style="152" customWidth="1"/>
    <col min="10762" max="10762" width="22.42578125" style="152" customWidth="1"/>
    <col min="10763" max="10763" width="21.28515625" style="152" customWidth="1"/>
    <col min="10764" max="10764" width="16" style="152" bestFit="1" customWidth="1"/>
    <col min="10765" max="10765" width="49" style="152" customWidth="1"/>
    <col min="10766" max="11009" width="11.5703125" style="152"/>
    <col min="11010" max="11010" width="1.7109375" style="152" customWidth="1"/>
    <col min="11011" max="11012" width="28.7109375" style="152" customWidth="1"/>
    <col min="11013" max="11013" width="22.85546875" style="152" bestFit="1" customWidth="1"/>
    <col min="11014" max="11015" width="40.140625" style="152" customWidth="1"/>
    <col min="11016" max="11016" width="27.28515625" style="152" customWidth="1"/>
    <col min="11017" max="11017" width="20.7109375" style="152" customWidth="1"/>
    <col min="11018" max="11018" width="22.42578125" style="152" customWidth="1"/>
    <col min="11019" max="11019" width="21.28515625" style="152" customWidth="1"/>
    <col min="11020" max="11020" width="16" style="152" bestFit="1" customWidth="1"/>
    <col min="11021" max="11021" width="49" style="152" customWidth="1"/>
    <col min="11022" max="11265" width="11.5703125" style="152"/>
    <col min="11266" max="11266" width="1.7109375" style="152" customWidth="1"/>
    <col min="11267" max="11268" width="28.7109375" style="152" customWidth="1"/>
    <col min="11269" max="11269" width="22.85546875" style="152" bestFit="1" customWidth="1"/>
    <col min="11270" max="11271" width="40.140625" style="152" customWidth="1"/>
    <col min="11272" max="11272" width="27.28515625" style="152" customWidth="1"/>
    <col min="11273" max="11273" width="20.7109375" style="152" customWidth="1"/>
    <col min="11274" max="11274" width="22.42578125" style="152" customWidth="1"/>
    <col min="11275" max="11275" width="21.28515625" style="152" customWidth="1"/>
    <col min="11276" max="11276" width="16" style="152" bestFit="1" customWidth="1"/>
    <col min="11277" max="11277" width="49" style="152" customWidth="1"/>
    <col min="11278" max="11521" width="11.5703125" style="152"/>
    <col min="11522" max="11522" width="1.7109375" style="152" customWidth="1"/>
    <col min="11523" max="11524" width="28.7109375" style="152" customWidth="1"/>
    <col min="11525" max="11525" width="22.85546875" style="152" bestFit="1" customWidth="1"/>
    <col min="11526" max="11527" width="40.140625" style="152" customWidth="1"/>
    <col min="11528" max="11528" width="27.28515625" style="152" customWidth="1"/>
    <col min="11529" max="11529" width="20.7109375" style="152" customWidth="1"/>
    <col min="11530" max="11530" width="22.42578125" style="152" customWidth="1"/>
    <col min="11531" max="11531" width="21.28515625" style="152" customWidth="1"/>
    <col min="11532" max="11532" width="16" style="152" bestFit="1" customWidth="1"/>
    <col min="11533" max="11533" width="49" style="152" customWidth="1"/>
    <col min="11534" max="11777" width="11.5703125" style="152"/>
    <col min="11778" max="11778" width="1.7109375" style="152" customWidth="1"/>
    <col min="11779" max="11780" width="28.7109375" style="152" customWidth="1"/>
    <col min="11781" max="11781" width="22.85546875" style="152" bestFit="1" customWidth="1"/>
    <col min="11782" max="11783" width="40.140625" style="152" customWidth="1"/>
    <col min="11784" max="11784" width="27.28515625" style="152" customWidth="1"/>
    <col min="11785" max="11785" width="20.7109375" style="152" customWidth="1"/>
    <col min="11786" max="11786" width="22.42578125" style="152" customWidth="1"/>
    <col min="11787" max="11787" width="21.28515625" style="152" customWidth="1"/>
    <col min="11788" max="11788" width="16" style="152" bestFit="1" customWidth="1"/>
    <col min="11789" max="11789" width="49" style="152" customWidth="1"/>
    <col min="11790" max="12033" width="11.5703125" style="152"/>
    <col min="12034" max="12034" width="1.7109375" style="152" customWidth="1"/>
    <col min="12035" max="12036" width="28.7109375" style="152" customWidth="1"/>
    <col min="12037" max="12037" width="22.85546875" style="152" bestFit="1" customWidth="1"/>
    <col min="12038" max="12039" width="40.140625" style="152" customWidth="1"/>
    <col min="12040" max="12040" width="27.28515625" style="152" customWidth="1"/>
    <col min="12041" max="12041" width="20.7109375" style="152" customWidth="1"/>
    <col min="12042" max="12042" width="22.42578125" style="152" customWidth="1"/>
    <col min="12043" max="12043" width="21.28515625" style="152" customWidth="1"/>
    <col min="12044" max="12044" width="16" style="152" bestFit="1" customWidth="1"/>
    <col min="12045" max="12045" width="49" style="152" customWidth="1"/>
    <col min="12046" max="12289" width="11.5703125" style="152"/>
    <col min="12290" max="12290" width="1.7109375" style="152" customWidth="1"/>
    <col min="12291" max="12292" width="28.7109375" style="152" customWidth="1"/>
    <col min="12293" max="12293" width="22.85546875" style="152" bestFit="1" customWidth="1"/>
    <col min="12294" max="12295" width="40.140625" style="152" customWidth="1"/>
    <col min="12296" max="12296" width="27.28515625" style="152" customWidth="1"/>
    <col min="12297" max="12297" width="20.7109375" style="152" customWidth="1"/>
    <col min="12298" max="12298" width="22.42578125" style="152" customWidth="1"/>
    <col min="12299" max="12299" width="21.28515625" style="152" customWidth="1"/>
    <col min="12300" max="12300" width="16" style="152" bestFit="1" customWidth="1"/>
    <col min="12301" max="12301" width="49" style="152" customWidth="1"/>
    <col min="12302" max="12545" width="11.5703125" style="152"/>
    <col min="12546" max="12546" width="1.7109375" style="152" customWidth="1"/>
    <col min="12547" max="12548" width="28.7109375" style="152" customWidth="1"/>
    <col min="12549" max="12549" width="22.85546875" style="152" bestFit="1" customWidth="1"/>
    <col min="12550" max="12551" width="40.140625" style="152" customWidth="1"/>
    <col min="12552" max="12552" width="27.28515625" style="152" customWidth="1"/>
    <col min="12553" max="12553" width="20.7109375" style="152" customWidth="1"/>
    <col min="12554" max="12554" width="22.42578125" style="152" customWidth="1"/>
    <col min="12555" max="12555" width="21.28515625" style="152" customWidth="1"/>
    <col min="12556" max="12556" width="16" style="152" bestFit="1" customWidth="1"/>
    <col min="12557" max="12557" width="49" style="152" customWidth="1"/>
    <col min="12558" max="12801" width="11.5703125" style="152"/>
    <col min="12802" max="12802" width="1.7109375" style="152" customWidth="1"/>
    <col min="12803" max="12804" width="28.7109375" style="152" customWidth="1"/>
    <col min="12805" max="12805" width="22.85546875" style="152" bestFit="1" customWidth="1"/>
    <col min="12806" max="12807" width="40.140625" style="152" customWidth="1"/>
    <col min="12808" max="12808" width="27.28515625" style="152" customWidth="1"/>
    <col min="12809" max="12809" width="20.7109375" style="152" customWidth="1"/>
    <col min="12810" max="12810" width="22.42578125" style="152" customWidth="1"/>
    <col min="12811" max="12811" width="21.28515625" style="152" customWidth="1"/>
    <col min="12812" max="12812" width="16" style="152" bestFit="1" customWidth="1"/>
    <col min="12813" max="12813" width="49" style="152" customWidth="1"/>
    <col min="12814" max="13057" width="11.5703125" style="152"/>
    <col min="13058" max="13058" width="1.7109375" style="152" customWidth="1"/>
    <col min="13059" max="13060" width="28.7109375" style="152" customWidth="1"/>
    <col min="13061" max="13061" width="22.85546875" style="152" bestFit="1" customWidth="1"/>
    <col min="13062" max="13063" width="40.140625" style="152" customWidth="1"/>
    <col min="13064" max="13064" width="27.28515625" style="152" customWidth="1"/>
    <col min="13065" max="13065" width="20.7109375" style="152" customWidth="1"/>
    <col min="13066" max="13066" width="22.42578125" style="152" customWidth="1"/>
    <col min="13067" max="13067" width="21.28515625" style="152" customWidth="1"/>
    <col min="13068" max="13068" width="16" style="152" bestFit="1" customWidth="1"/>
    <col min="13069" max="13069" width="49" style="152" customWidth="1"/>
    <col min="13070" max="13313" width="11.5703125" style="152"/>
    <col min="13314" max="13314" width="1.7109375" style="152" customWidth="1"/>
    <col min="13315" max="13316" width="28.7109375" style="152" customWidth="1"/>
    <col min="13317" max="13317" width="22.85546875" style="152" bestFit="1" customWidth="1"/>
    <col min="13318" max="13319" width="40.140625" style="152" customWidth="1"/>
    <col min="13320" max="13320" width="27.28515625" style="152" customWidth="1"/>
    <col min="13321" max="13321" width="20.7109375" style="152" customWidth="1"/>
    <col min="13322" max="13322" width="22.42578125" style="152" customWidth="1"/>
    <col min="13323" max="13323" width="21.28515625" style="152" customWidth="1"/>
    <col min="13324" max="13324" width="16" style="152" bestFit="1" customWidth="1"/>
    <col min="13325" max="13325" width="49" style="152" customWidth="1"/>
    <col min="13326" max="13569" width="11.5703125" style="152"/>
    <col min="13570" max="13570" width="1.7109375" style="152" customWidth="1"/>
    <col min="13571" max="13572" width="28.7109375" style="152" customWidth="1"/>
    <col min="13573" max="13573" width="22.85546875" style="152" bestFit="1" customWidth="1"/>
    <col min="13574" max="13575" width="40.140625" style="152" customWidth="1"/>
    <col min="13576" max="13576" width="27.28515625" style="152" customWidth="1"/>
    <col min="13577" max="13577" width="20.7109375" style="152" customWidth="1"/>
    <col min="13578" max="13578" width="22.42578125" style="152" customWidth="1"/>
    <col min="13579" max="13579" width="21.28515625" style="152" customWidth="1"/>
    <col min="13580" max="13580" width="16" style="152" bestFit="1" customWidth="1"/>
    <col min="13581" max="13581" width="49" style="152" customWidth="1"/>
    <col min="13582" max="13825" width="11.5703125" style="152"/>
    <col min="13826" max="13826" width="1.7109375" style="152" customWidth="1"/>
    <col min="13827" max="13828" width="28.7109375" style="152" customWidth="1"/>
    <col min="13829" max="13829" width="22.85546875" style="152" bestFit="1" customWidth="1"/>
    <col min="13830" max="13831" width="40.140625" style="152" customWidth="1"/>
    <col min="13832" max="13832" width="27.28515625" style="152" customWidth="1"/>
    <col min="13833" max="13833" width="20.7109375" style="152" customWidth="1"/>
    <col min="13834" max="13834" width="22.42578125" style="152" customWidth="1"/>
    <col min="13835" max="13835" width="21.28515625" style="152" customWidth="1"/>
    <col min="13836" max="13836" width="16" style="152" bestFit="1" customWidth="1"/>
    <col min="13837" max="13837" width="49" style="152" customWidth="1"/>
    <col min="13838" max="14081" width="11.5703125" style="152"/>
    <col min="14082" max="14082" width="1.7109375" style="152" customWidth="1"/>
    <col min="14083" max="14084" width="28.7109375" style="152" customWidth="1"/>
    <col min="14085" max="14085" width="22.85546875" style="152" bestFit="1" customWidth="1"/>
    <col min="14086" max="14087" width="40.140625" style="152" customWidth="1"/>
    <col min="14088" max="14088" width="27.28515625" style="152" customWidth="1"/>
    <col min="14089" max="14089" width="20.7109375" style="152" customWidth="1"/>
    <col min="14090" max="14090" width="22.42578125" style="152" customWidth="1"/>
    <col min="14091" max="14091" width="21.28515625" style="152" customWidth="1"/>
    <col min="14092" max="14092" width="16" style="152" bestFit="1" customWidth="1"/>
    <col min="14093" max="14093" width="49" style="152" customWidth="1"/>
    <col min="14094" max="14337" width="11.5703125" style="152"/>
    <col min="14338" max="14338" width="1.7109375" style="152" customWidth="1"/>
    <col min="14339" max="14340" width="28.7109375" style="152" customWidth="1"/>
    <col min="14341" max="14341" width="22.85546875" style="152" bestFit="1" customWidth="1"/>
    <col min="14342" max="14343" width="40.140625" style="152" customWidth="1"/>
    <col min="14344" max="14344" width="27.28515625" style="152" customWidth="1"/>
    <col min="14345" max="14345" width="20.7109375" style="152" customWidth="1"/>
    <col min="14346" max="14346" width="22.42578125" style="152" customWidth="1"/>
    <col min="14347" max="14347" width="21.28515625" style="152" customWidth="1"/>
    <col min="14348" max="14348" width="16" style="152" bestFit="1" customWidth="1"/>
    <col min="14349" max="14349" width="49" style="152" customWidth="1"/>
    <col min="14350" max="14593" width="11.5703125" style="152"/>
    <col min="14594" max="14594" width="1.7109375" style="152" customWidth="1"/>
    <col min="14595" max="14596" width="28.7109375" style="152" customWidth="1"/>
    <col min="14597" max="14597" width="22.85546875" style="152" bestFit="1" customWidth="1"/>
    <col min="14598" max="14599" width="40.140625" style="152" customWidth="1"/>
    <col min="14600" max="14600" width="27.28515625" style="152" customWidth="1"/>
    <col min="14601" max="14601" width="20.7109375" style="152" customWidth="1"/>
    <col min="14602" max="14602" width="22.42578125" style="152" customWidth="1"/>
    <col min="14603" max="14603" width="21.28515625" style="152" customWidth="1"/>
    <col min="14604" max="14604" width="16" style="152" bestFit="1" customWidth="1"/>
    <col min="14605" max="14605" width="49" style="152" customWidth="1"/>
    <col min="14606" max="14849" width="11.5703125" style="152"/>
    <col min="14850" max="14850" width="1.7109375" style="152" customWidth="1"/>
    <col min="14851" max="14852" width="28.7109375" style="152" customWidth="1"/>
    <col min="14853" max="14853" width="22.85546875" style="152" bestFit="1" customWidth="1"/>
    <col min="14854" max="14855" width="40.140625" style="152" customWidth="1"/>
    <col min="14856" max="14856" width="27.28515625" style="152" customWidth="1"/>
    <col min="14857" max="14857" width="20.7109375" style="152" customWidth="1"/>
    <col min="14858" max="14858" width="22.42578125" style="152" customWidth="1"/>
    <col min="14859" max="14859" width="21.28515625" style="152" customWidth="1"/>
    <col min="14860" max="14860" width="16" style="152" bestFit="1" customWidth="1"/>
    <col min="14861" max="14861" width="49" style="152" customWidth="1"/>
    <col min="14862" max="15105" width="11.5703125" style="152"/>
    <col min="15106" max="15106" width="1.7109375" style="152" customWidth="1"/>
    <col min="15107" max="15108" width="28.7109375" style="152" customWidth="1"/>
    <col min="15109" max="15109" width="22.85546875" style="152" bestFit="1" customWidth="1"/>
    <col min="15110" max="15111" width="40.140625" style="152" customWidth="1"/>
    <col min="15112" max="15112" width="27.28515625" style="152" customWidth="1"/>
    <col min="15113" max="15113" width="20.7109375" style="152" customWidth="1"/>
    <col min="15114" max="15114" width="22.42578125" style="152" customWidth="1"/>
    <col min="15115" max="15115" width="21.28515625" style="152" customWidth="1"/>
    <col min="15116" max="15116" width="16" style="152" bestFit="1" customWidth="1"/>
    <col min="15117" max="15117" width="49" style="152" customWidth="1"/>
    <col min="15118" max="15361" width="11.5703125" style="152"/>
    <col min="15362" max="15362" width="1.7109375" style="152" customWidth="1"/>
    <col min="15363" max="15364" width="28.7109375" style="152" customWidth="1"/>
    <col min="15365" max="15365" width="22.85546875" style="152" bestFit="1" customWidth="1"/>
    <col min="15366" max="15367" width="40.140625" style="152" customWidth="1"/>
    <col min="15368" max="15368" width="27.28515625" style="152" customWidth="1"/>
    <col min="15369" max="15369" width="20.7109375" style="152" customWidth="1"/>
    <col min="15370" max="15370" width="22.42578125" style="152" customWidth="1"/>
    <col min="15371" max="15371" width="21.28515625" style="152" customWidth="1"/>
    <col min="15372" max="15372" width="16" style="152" bestFit="1" customWidth="1"/>
    <col min="15373" max="15373" width="49" style="152" customWidth="1"/>
    <col min="15374" max="15617" width="11.5703125" style="152"/>
    <col min="15618" max="15618" width="1.7109375" style="152" customWidth="1"/>
    <col min="15619" max="15620" width="28.7109375" style="152" customWidth="1"/>
    <col min="15621" max="15621" width="22.85546875" style="152" bestFit="1" customWidth="1"/>
    <col min="15622" max="15623" width="40.140625" style="152" customWidth="1"/>
    <col min="15624" max="15624" width="27.28515625" style="152" customWidth="1"/>
    <col min="15625" max="15625" width="20.7109375" style="152" customWidth="1"/>
    <col min="15626" max="15626" width="22.42578125" style="152" customWidth="1"/>
    <col min="15627" max="15627" width="21.28515625" style="152" customWidth="1"/>
    <col min="15628" max="15628" width="16" style="152" bestFit="1" customWidth="1"/>
    <col min="15629" max="15629" width="49" style="152" customWidth="1"/>
    <col min="15630" max="15873" width="11.5703125" style="152"/>
    <col min="15874" max="15874" width="1.7109375" style="152" customWidth="1"/>
    <col min="15875" max="15876" width="28.7109375" style="152" customWidth="1"/>
    <col min="15877" max="15877" width="22.85546875" style="152" bestFit="1" customWidth="1"/>
    <col min="15878" max="15879" width="40.140625" style="152" customWidth="1"/>
    <col min="15880" max="15880" width="27.28515625" style="152" customWidth="1"/>
    <col min="15881" max="15881" width="20.7109375" style="152" customWidth="1"/>
    <col min="15882" max="15882" width="22.42578125" style="152" customWidth="1"/>
    <col min="15883" max="15883" width="21.28515625" style="152" customWidth="1"/>
    <col min="15884" max="15884" width="16" style="152" bestFit="1" customWidth="1"/>
    <col min="15885" max="15885" width="49" style="152" customWidth="1"/>
    <col min="15886" max="16129" width="11.5703125" style="152"/>
    <col min="16130" max="16130" width="1.7109375" style="152" customWidth="1"/>
    <col min="16131" max="16132" width="28.7109375" style="152" customWidth="1"/>
    <col min="16133" max="16133" width="22.85546875" style="152" bestFit="1" customWidth="1"/>
    <col min="16134" max="16135" width="40.140625" style="152" customWidth="1"/>
    <col min="16136" max="16136" width="27.28515625" style="152" customWidth="1"/>
    <col min="16137" max="16137" width="20.7109375" style="152" customWidth="1"/>
    <col min="16138" max="16138" width="22.42578125" style="152" customWidth="1"/>
    <col min="16139" max="16139" width="21.28515625" style="152" customWidth="1"/>
    <col min="16140" max="16140" width="16" style="152" bestFit="1" customWidth="1"/>
    <col min="16141" max="16141" width="49" style="152" customWidth="1"/>
    <col min="16142" max="16384" width="11.5703125" style="152"/>
  </cols>
  <sheetData>
    <row r="2" spans="2:20" s="145" customFormat="1" ht="66.75" customHeight="1">
      <c r="B2" s="971" t="s">
        <v>303</v>
      </c>
      <c r="C2" s="972"/>
      <c r="D2" s="972"/>
      <c r="E2" s="972"/>
      <c r="F2" s="972"/>
      <c r="G2" s="972"/>
      <c r="H2" s="972"/>
      <c r="I2" s="972"/>
      <c r="J2" s="972"/>
    </row>
    <row r="3" spans="2:20" s="146" customFormat="1" ht="13.5" thickBot="1"/>
    <row r="4" spans="2:20" s="146" customFormat="1" ht="36" customHeight="1" thickBot="1">
      <c r="B4" s="1005" t="s">
        <v>1</v>
      </c>
      <c r="C4" s="1006" t="s">
        <v>2</v>
      </c>
      <c r="D4" s="1005" t="s">
        <v>3</v>
      </c>
      <c r="E4" s="1005" t="s">
        <v>4</v>
      </c>
      <c r="F4" s="1009" t="s">
        <v>5</v>
      </c>
      <c r="G4" s="1005" t="s">
        <v>6</v>
      </c>
      <c r="H4" s="1011" t="s">
        <v>7</v>
      </c>
      <c r="I4" s="1012"/>
      <c r="J4" s="1013"/>
      <c r="K4" s="985" t="s">
        <v>424</v>
      </c>
      <c r="L4" s="986"/>
      <c r="M4" s="986"/>
      <c r="N4" s="986"/>
      <c r="O4" s="986"/>
      <c r="P4" s="985" t="s">
        <v>1186</v>
      </c>
      <c r="Q4" s="986"/>
      <c r="R4" s="986"/>
      <c r="S4" s="986"/>
      <c r="T4" s="986"/>
    </row>
    <row r="5" spans="2:20" s="146" customFormat="1" ht="15.75" customHeight="1" thickBot="1">
      <c r="B5" s="1005"/>
      <c r="C5" s="1007"/>
      <c r="D5" s="1005"/>
      <c r="E5" s="1005"/>
      <c r="F5" s="1010"/>
      <c r="G5" s="1005"/>
      <c r="H5" s="1014"/>
      <c r="I5" s="1015"/>
      <c r="J5" s="1016"/>
      <c r="K5" s="982"/>
      <c r="L5" s="983"/>
      <c r="M5" s="983"/>
      <c r="N5" s="983"/>
      <c r="O5" s="983"/>
      <c r="P5" s="982"/>
      <c r="Q5" s="983"/>
      <c r="R5" s="983"/>
      <c r="S5" s="983"/>
      <c r="T5" s="983"/>
    </row>
    <row r="6" spans="2:20" s="146" customFormat="1" ht="46.5" customHeight="1" thickBot="1">
      <c r="B6" s="1005"/>
      <c r="C6" s="1008"/>
      <c r="D6" s="1005"/>
      <c r="E6" s="1005"/>
      <c r="F6" s="147" t="s">
        <v>8</v>
      </c>
      <c r="G6" s="189" t="s">
        <v>8</v>
      </c>
      <c r="H6" s="184" t="s">
        <v>9</v>
      </c>
      <c r="I6" s="147" t="s">
        <v>10</v>
      </c>
      <c r="J6" s="147" t="s">
        <v>11</v>
      </c>
      <c r="K6" s="192" t="s">
        <v>421</v>
      </c>
      <c r="L6" s="183" t="s">
        <v>426</v>
      </c>
      <c r="M6" s="183" t="s">
        <v>422</v>
      </c>
      <c r="N6" s="183" t="s">
        <v>423</v>
      </c>
      <c r="O6" s="454" t="s">
        <v>422</v>
      </c>
      <c r="P6" s="588" t="s">
        <v>421</v>
      </c>
      <c r="Q6" s="588" t="s">
        <v>426</v>
      </c>
      <c r="R6" s="3" t="s">
        <v>422</v>
      </c>
      <c r="S6" s="588" t="s">
        <v>423</v>
      </c>
      <c r="T6" s="588" t="s">
        <v>1026</v>
      </c>
    </row>
    <row r="7" spans="2:20" ht="60" customHeight="1">
      <c r="B7" s="1001" t="s">
        <v>304</v>
      </c>
      <c r="C7" s="19" t="s">
        <v>305</v>
      </c>
      <c r="D7" s="148" t="s">
        <v>306</v>
      </c>
      <c r="E7" s="149">
        <v>1201</v>
      </c>
      <c r="F7" s="148" t="s">
        <v>52</v>
      </c>
      <c r="G7" s="190" t="s">
        <v>52</v>
      </c>
      <c r="H7" s="193">
        <v>42384</v>
      </c>
      <c r="I7" s="150">
        <v>42384</v>
      </c>
      <c r="J7" s="151">
        <v>42735</v>
      </c>
      <c r="K7" s="224">
        <v>0.67</v>
      </c>
      <c r="L7" s="211">
        <v>0</v>
      </c>
      <c r="M7" s="15" t="s">
        <v>492</v>
      </c>
      <c r="N7" s="313" t="s">
        <v>782</v>
      </c>
      <c r="O7" s="15" t="s">
        <v>1024</v>
      </c>
      <c r="P7" s="908">
        <v>0.67</v>
      </c>
      <c r="Q7" s="852">
        <v>0</v>
      </c>
      <c r="R7" s="853" t="s">
        <v>1463</v>
      </c>
      <c r="S7" s="590"/>
      <c r="T7" s="590"/>
    </row>
    <row r="8" spans="2:20" ht="150">
      <c r="B8" s="1001"/>
      <c r="C8" s="19" t="s">
        <v>307</v>
      </c>
      <c r="D8" s="148" t="s">
        <v>308</v>
      </c>
      <c r="E8" s="149">
        <v>2500</v>
      </c>
      <c r="F8" s="148" t="s">
        <v>52</v>
      </c>
      <c r="G8" s="190" t="s">
        <v>52</v>
      </c>
      <c r="H8" s="909">
        <v>2015</v>
      </c>
      <c r="I8" s="909">
        <v>2015</v>
      </c>
      <c r="J8" s="910">
        <v>42735</v>
      </c>
      <c r="K8" s="224"/>
      <c r="L8" s="211">
        <v>0</v>
      </c>
      <c r="M8" s="15" t="s">
        <v>493</v>
      </c>
      <c r="N8" s="313" t="s">
        <v>782</v>
      </c>
      <c r="O8" s="15" t="s">
        <v>427</v>
      </c>
      <c r="P8" s="908">
        <v>1</v>
      </c>
      <c r="Q8" s="852">
        <v>0</v>
      </c>
      <c r="R8" s="853" t="s">
        <v>493</v>
      </c>
      <c r="S8" s="590"/>
      <c r="T8" s="590"/>
    </row>
    <row r="9" spans="2:20" ht="150.75" thickBot="1">
      <c r="B9" s="1004"/>
      <c r="C9" s="153" t="s">
        <v>309</v>
      </c>
      <c r="D9" s="154" t="s">
        <v>90</v>
      </c>
      <c r="E9" s="155">
        <v>3799</v>
      </c>
      <c r="F9" s="154" t="s">
        <v>52</v>
      </c>
      <c r="G9" s="191" t="s">
        <v>52</v>
      </c>
      <c r="H9" s="909">
        <v>2015</v>
      </c>
      <c r="I9" s="909">
        <v>2015</v>
      </c>
      <c r="J9" s="910">
        <v>42735</v>
      </c>
      <c r="K9" s="224"/>
      <c r="L9" s="211">
        <v>0</v>
      </c>
      <c r="M9" s="15" t="s">
        <v>494</v>
      </c>
      <c r="N9" s="313" t="s">
        <v>782</v>
      </c>
      <c r="O9" s="15" t="s">
        <v>427</v>
      </c>
      <c r="P9" s="908">
        <v>1</v>
      </c>
      <c r="Q9" s="852">
        <v>0</v>
      </c>
      <c r="R9" s="853" t="s">
        <v>494</v>
      </c>
      <c r="S9" s="590"/>
      <c r="T9" s="590"/>
    </row>
    <row r="10" spans="2:20">
      <c r="E10" s="156"/>
      <c r="K10" s="225"/>
      <c r="N10" s="342" t="s">
        <v>435</v>
      </c>
      <c r="P10" s="941">
        <v>0.89</v>
      </c>
    </row>
  </sheetData>
  <dataConsolidate/>
  <mergeCells count="11">
    <mergeCell ref="P4:T5"/>
    <mergeCell ref="K4:O5"/>
    <mergeCell ref="B7:B9"/>
    <mergeCell ref="B2:J2"/>
    <mergeCell ref="B4:B6"/>
    <mergeCell ref="C4:C6"/>
    <mergeCell ref="D4:D6"/>
    <mergeCell ref="E4:E6"/>
    <mergeCell ref="F4:F5"/>
    <mergeCell ref="G4:G5"/>
    <mergeCell ref="H4:J5"/>
  </mergeCells>
  <pageMargins left="0.7" right="0.7" top="0.75" bottom="0.75" header="0.3" footer="0.3"/>
  <pageSetup paperSize="14"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[12]Hoja2!#REF!</xm:f>
          </x14:formula1>
          <xm:sqref>F7:G9 B7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29"/>
  <sheetViews>
    <sheetView topLeftCell="F3" zoomScale="66" zoomScaleNormal="66" workbookViewId="0">
      <selection activeCell="R29" sqref="R29"/>
    </sheetView>
  </sheetViews>
  <sheetFormatPr baseColWidth="10" defaultColWidth="11.5703125" defaultRowHeight="15"/>
  <cols>
    <col min="1" max="1" width="23.7109375" style="831" customWidth="1"/>
    <col min="2" max="2" width="68.42578125" style="13" customWidth="1"/>
    <col min="3" max="3" width="45.5703125" style="80" customWidth="1"/>
    <col min="4" max="4" width="22.85546875" style="13" bestFit="1" customWidth="1"/>
    <col min="5" max="6" width="31.42578125" style="13" customWidth="1"/>
    <col min="7" max="7" width="40.140625" style="13" customWidth="1"/>
    <col min="8" max="8" width="27.28515625" style="13" customWidth="1"/>
    <col min="9" max="9" width="20.7109375" style="13" customWidth="1"/>
    <col min="10" max="10" width="22.42578125" style="13" customWidth="1"/>
    <col min="11" max="11" width="41.42578125" style="13" hidden="1" customWidth="1"/>
    <col min="12" max="12" width="34.5703125" style="13" hidden="1" customWidth="1"/>
    <col min="13" max="13" width="40.140625" style="13" hidden="1" customWidth="1"/>
    <col min="14" max="14" width="49.28515625" style="13" hidden="1" customWidth="1"/>
    <col min="15" max="15" width="41.42578125" style="13" customWidth="1"/>
    <col min="16" max="16" width="34.5703125" style="13" customWidth="1"/>
    <col min="17" max="17" width="70.7109375" style="13" customWidth="1"/>
    <col min="18" max="18" width="49.28515625" style="13" customWidth="1"/>
    <col min="19" max="19" width="35.85546875" style="13" customWidth="1"/>
    <col min="20" max="256" width="11.5703125" style="13"/>
    <col min="257" max="257" width="23.7109375" style="13" customWidth="1"/>
    <col min="258" max="258" width="68.42578125" style="13" customWidth="1"/>
    <col min="259" max="259" width="45.5703125" style="13" customWidth="1"/>
    <col min="260" max="260" width="22.85546875" style="13" bestFit="1" customWidth="1"/>
    <col min="261" max="262" width="31.42578125" style="13" customWidth="1"/>
    <col min="263" max="263" width="40.140625" style="13" customWidth="1"/>
    <col min="264" max="264" width="27.28515625" style="13" customWidth="1"/>
    <col min="265" max="265" width="20.7109375" style="13" customWidth="1"/>
    <col min="266" max="266" width="22.42578125" style="13" customWidth="1"/>
    <col min="267" max="270" width="0" style="13" hidden="1" customWidth="1"/>
    <col min="271" max="271" width="41.42578125" style="13" customWidth="1"/>
    <col min="272" max="272" width="34.5703125" style="13" customWidth="1"/>
    <col min="273" max="273" width="70.7109375" style="13" customWidth="1"/>
    <col min="274" max="274" width="49.28515625" style="13" customWidth="1"/>
    <col min="275" max="275" width="35.85546875" style="13" customWidth="1"/>
    <col min="276" max="512" width="11.5703125" style="13"/>
    <col min="513" max="513" width="23.7109375" style="13" customWidth="1"/>
    <col min="514" max="514" width="68.42578125" style="13" customWidth="1"/>
    <col min="515" max="515" width="45.5703125" style="13" customWidth="1"/>
    <col min="516" max="516" width="22.85546875" style="13" bestFit="1" customWidth="1"/>
    <col min="517" max="518" width="31.42578125" style="13" customWidth="1"/>
    <col min="519" max="519" width="40.140625" style="13" customWidth="1"/>
    <col min="520" max="520" width="27.28515625" style="13" customWidth="1"/>
    <col min="521" max="521" width="20.7109375" style="13" customWidth="1"/>
    <col min="522" max="522" width="22.42578125" style="13" customWidth="1"/>
    <col min="523" max="526" width="0" style="13" hidden="1" customWidth="1"/>
    <col min="527" max="527" width="41.42578125" style="13" customWidth="1"/>
    <col min="528" max="528" width="34.5703125" style="13" customWidth="1"/>
    <col min="529" max="529" width="70.7109375" style="13" customWidth="1"/>
    <col min="530" max="530" width="49.28515625" style="13" customWidth="1"/>
    <col min="531" max="531" width="35.85546875" style="13" customWidth="1"/>
    <col min="532" max="768" width="11.5703125" style="13"/>
    <col min="769" max="769" width="23.7109375" style="13" customWidth="1"/>
    <col min="770" max="770" width="68.42578125" style="13" customWidth="1"/>
    <col min="771" max="771" width="45.5703125" style="13" customWidth="1"/>
    <col min="772" max="772" width="22.85546875" style="13" bestFit="1" customWidth="1"/>
    <col min="773" max="774" width="31.42578125" style="13" customWidth="1"/>
    <col min="775" max="775" width="40.140625" style="13" customWidth="1"/>
    <col min="776" max="776" width="27.28515625" style="13" customWidth="1"/>
    <col min="777" max="777" width="20.7109375" style="13" customWidth="1"/>
    <col min="778" max="778" width="22.42578125" style="13" customWidth="1"/>
    <col min="779" max="782" width="0" style="13" hidden="1" customWidth="1"/>
    <col min="783" max="783" width="41.42578125" style="13" customWidth="1"/>
    <col min="784" max="784" width="34.5703125" style="13" customWidth="1"/>
    <col min="785" max="785" width="70.7109375" style="13" customWidth="1"/>
    <col min="786" max="786" width="49.28515625" style="13" customWidth="1"/>
    <col min="787" max="787" width="35.85546875" style="13" customWidth="1"/>
    <col min="788" max="1024" width="11.5703125" style="13"/>
    <col min="1025" max="1025" width="23.7109375" style="13" customWidth="1"/>
    <col min="1026" max="1026" width="68.42578125" style="13" customWidth="1"/>
    <col min="1027" max="1027" width="45.5703125" style="13" customWidth="1"/>
    <col min="1028" max="1028" width="22.85546875" style="13" bestFit="1" customWidth="1"/>
    <col min="1029" max="1030" width="31.42578125" style="13" customWidth="1"/>
    <col min="1031" max="1031" width="40.140625" style="13" customWidth="1"/>
    <col min="1032" max="1032" width="27.28515625" style="13" customWidth="1"/>
    <col min="1033" max="1033" width="20.7109375" style="13" customWidth="1"/>
    <col min="1034" max="1034" width="22.42578125" style="13" customWidth="1"/>
    <col min="1035" max="1038" width="0" style="13" hidden="1" customWidth="1"/>
    <col min="1039" max="1039" width="41.42578125" style="13" customWidth="1"/>
    <col min="1040" max="1040" width="34.5703125" style="13" customWidth="1"/>
    <col min="1041" max="1041" width="70.7109375" style="13" customWidth="1"/>
    <col min="1042" max="1042" width="49.28515625" style="13" customWidth="1"/>
    <col min="1043" max="1043" width="35.85546875" style="13" customWidth="1"/>
    <col min="1044" max="1280" width="11.5703125" style="13"/>
    <col min="1281" max="1281" width="23.7109375" style="13" customWidth="1"/>
    <col min="1282" max="1282" width="68.42578125" style="13" customWidth="1"/>
    <col min="1283" max="1283" width="45.5703125" style="13" customWidth="1"/>
    <col min="1284" max="1284" width="22.85546875" style="13" bestFit="1" customWidth="1"/>
    <col min="1285" max="1286" width="31.42578125" style="13" customWidth="1"/>
    <col min="1287" max="1287" width="40.140625" style="13" customWidth="1"/>
    <col min="1288" max="1288" width="27.28515625" style="13" customWidth="1"/>
    <col min="1289" max="1289" width="20.7109375" style="13" customWidth="1"/>
    <col min="1290" max="1290" width="22.42578125" style="13" customWidth="1"/>
    <col min="1291" max="1294" width="0" style="13" hidden="1" customWidth="1"/>
    <col min="1295" max="1295" width="41.42578125" style="13" customWidth="1"/>
    <col min="1296" max="1296" width="34.5703125" style="13" customWidth="1"/>
    <col min="1297" max="1297" width="70.7109375" style="13" customWidth="1"/>
    <col min="1298" max="1298" width="49.28515625" style="13" customWidth="1"/>
    <col min="1299" max="1299" width="35.85546875" style="13" customWidth="1"/>
    <col min="1300" max="1536" width="11.5703125" style="13"/>
    <col min="1537" max="1537" width="23.7109375" style="13" customWidth="1"/>
    <col min="1538" max="1538" width="68.42578125" style="13" customWidth="1"/>
    <col min="1539" max="1539" width="45.5703125" style="13" customWidth="1"/>
    <col min="1540" max="1540" width="22.85546875" style="13" bestFit="1" customWidth="1"/>
    <col min="1541" max="1542" width="31.42578125" style="13" customWidth="1"/>
    <col min="1543" max="1543" width="40.140625" style="13" customWidth="1"/>
    <col min="1544" max="1544" width="27.28515625" style="13" customWidth="1"/>
    <col min="1545" max="1545" width="20.7109375" style="13" customWidth="1"/>
    <col min="1546" max="1546" width="22.42578125" style="13" customWidth="1"/>
    <col min="1547" max="1550" width="0" style="13" hidden="1" customWidth="1"/>
    <col min="1551" max="1551" width="41.42578125" style="13" customWidth="1"/>
    <col min="1552" max="1552" width="34.5703125" style="13" customWidth="1"/>
    <col min="1553" max="1553" width="70.7109375" style="13" customWidth="1"/>
    <col min="1554" max="1554" width="49.28515625" style="13" customWidth="1"/>
    <col min="1555" max="1555" width="35.85546875" style="13" customWidth="1"/>
    <col min="1556" max="1792" width="11.5703125" style="13"/>
    <col min="1793" max="1793" width="23.7109375" style="13" customWidth="1"/>
    <col min="1794" max="1794" width="68.42578125" style="13" customWidth="1"/>
    <col min="1795" max="1795" width="45.5703125" style="13" customWidth="1"/>
    <col min="1796" max="1796" width="22.85546875" style="13" bestFit="1" customWidth="1"/>
    <col min="1797" max="1798" width="31.42578125" style="13" customWidth="1"/>
    <col min="1799" max="1799" width="40.140625" style="13" customWidth="1"/>
    <col min="1800" max="1800" width="27.28515625" style="13" customWidth="1"/>
    <col min="1801" max="1801" width="20.7109375" style="13" customWidth="1"/>
    <col min="1802" max="1802" width="22.42578125" style="13" customWidth="1"/>
    <col min="1803" max="1806" width="0" style="13" hidden="1" customWidth="1"/>
    <col min="1807" max="1807" width="41.42578125" style="13" customWidth="1"/>
    <col min="1808" max="1808" width="34.5703125" style="13" customWidth="1"/>
    <col min="1809" max="1809" width="70.7109375" style="13" customWidth="1"/>
    <col min="1810" max="1810" width="49.28515625" style="13" customWidth="1"/>
    <col min="1811" max="1811" width="35.85546875" style="13" customWidth="1"/>
    <col min="1812" max="2048" width="11.5703125" style="13"/>
    <col min="2049" max="2049" width="23.7109375" style="13" customWidth="1"/>
    <col min="2050" max="2050" width="68.42578125" style="13" customWidth="1"/>
    <col min="2051" max="2051" width="45.5703125" style="13" customWidth="1"/>
    <col min="2052" max="2052" width="22.85546875" style="13" bestFit="1" customWidth="1"/>
    <col min="2053" max="2054" width="31.42578125" style="13" customWidth="1"/>
    <col min="2055" max="2055" width="40.140625" style="13" customWidth="1"/>
    <col min="2056" max="2056" width="27.28515625" style="13" customWidth="1"/>
    <col min="2057" max="2057" width="20.7109375" style="13" customWidth="1"/>
    <col min="2058" max="2058" width="22.42578125" style="13" customWidth="1"/>
    <col min="2059" max="2062" width="0" style="13" hidden="1" customWidth="1"/>
    <col min="2063" max="2063" width="41.42578125" style="13" customWidth="1"/>
    <col min="2064" max="2064" width="34.5703125" style="13" customWidth="1"/>
    <col min="2065" max="2065" width="70.7109375" style="13" customWidth="1"/>
    <col min="2066" max="2066" width="49.28515625" style="13" customWidth="1"/>
    <col min="2067" max="2067" width="35.85546875" style="13" customWidth="1"/>
    <col min="2068" max="2304" width="11.5703125" style="13"/>
    <col min="2305" max="2305" width="23.7109375" style="13" customWidth="1"/>
    <col min="2306" max="2306" width="68.42578125" style="13" customWidth="1"/>
    <col min="2307" max="2307" width="45.5703125" style="13" customWidth="1"/>
    <col min="2308" max="2308" width="22.85546875" style="13" bestFit="1" customWidth="1"/>
    <col min="2309" max="2310" width="31.42578125" style="13" customWidth="1"/>
    <col min="2311" max="2311" width="40.140625" style="13" customWidth="1"/>
    <col min="2312" max="2312" width="27.28515625" style="13" customWidth="1"/>
    <col min="2313" max="2313" width="20.7109375" style="13" customWidth="1"/>
    <col min="2314" max="2314" width="22.42578125" style="13" customWidth="1"/>
    <col min="2315" max="2318" width="0" style="13" hidden="1" customWidth="1"/>
    <col min="2319" max="2319" width="41.42578125" style="13" customWidth="1"/>
    <col min="2320" max="2320" width="34.5703125" style="13" customWidth="1"/>
    <col min="2321" max="2321" width="70.7109375" style="13" customWidth="1"/>
    <col min="2322" max="2322" width="49.28515625" style="13" customWidth="1"/>
    <col min="2323" max="2323" width="35.85546875" style="13" customWidth="1"/>
    <col min="2324" max="2560" width="11.5703125" style="13"/>
    <col min="2561" max="2561" width="23.7109375" style="13" customWidth="1"/>
    <col min="2562" max="2562" width="68.42578125" style="13" customWidth="1"/>
    <col min="2563" max="2563" width="45.5703125" style="13" customWidth="1"/>
    <col min="2564" max="2564" width="22.85546875" style="13" bestFit="1" customWidth="1"/>
    <col min="2565" max="2566" width="31.42578125" style="13" customWidth="1"/>
    <col min="2567" max="2567" width="40.140625" style="13" customWidth="1"/>
    <col min="2568" max="2568" width="27.28515625" style="13" customWidth="1"/>
    <col min="2569" max="2569" width="20.7109375" style="13" customWidth="1"/>
    <col min="2570" max="2570" width="22.42578125" style="13" customWidth="1"/>
    <col min="2571" max="2574" width="0" style="13" hidden="1" customWidth="1"/>
    <col min="2575" max="2575" width="41.42578125" style="13" customWidth="1"/>
    <col min="2576" max="2576" width="34.5703125" style="13" customWidth="1"/>
    <col min="2577" max="2577" width="70.7109375" style="13" customWidth="1"/>
    <col min="2578" max="2578" width="49.28515625" style="13" customWidth="1"/>
    <col min="2579" max="2579" width="35.85546875" style="13" customWidth="1"/>
    <col min="2580" max="2816" width="11.5703125" style="13"/>
    <col min="2817" max="2817" width="23.7109375" style="13" customWidth="1"/>
    <col min="2818" max="2818" width="68.42578125" style="13" customWidth="1"/>
    <col min="2819" max="2819" width="45.5703125" style="13" customWidth="1"/>
    <col min="2820" max="2820" width="22.85546875" style="13" bestFit="1" customWidth="1"/>
    <col min="2821" max="2822" width="31.42578125" style="13" customWidth="1"/>
    <col min="2823" max="2823" width="40.140625" style="13" customWidth="1"/>
    <col min="2824" max="2824" width="27.28515625" style="13" customWidth="1"/>
    <col min="2825" max="2825" width="20.7109375" style="13" customWidth="1"/>
    <col min="2826" max="2826" width="22.42578125" style="13" customWidth="1"/>
    <col min="2827" max="2830" width="0" style="13" hidden="1" customWidth="1"/>
    <col min="2831" max="2831" width="41.42578125" style="13" customWidth="1"/>
    <col min="2832" max="2832" width="34.5703125" style="13" customWidth="1"/>
    <col min="2833" max="2833" width="70.7109375" style="13" customWidth="1"/>
    <col min="2834" max="2834" width="49.28515625" style="13" customWidth="1"/>
    <col min="2835" max="2835" width="35.85546875" style="13" customWidth="1"/>
    <col min="2836" max="3072" width="11.5703125" style="13"/>
    <col min="3073" max="3073" width="23.7109375" style="13" customWidth="1"/>
    <col min="3074" max="3074" width="68.42578125" style="13" customWidth="1"/>
    <col min="3075" max="3075" width="45.5703125" style="13" customWidth="1"/>
    <col min="3076" max="3076" width="22.85546875" style="13" bestFit="1" customWidth="1"/>
    <col min="3077" max="3078" width="31.42578125" style="13" customWidth="1"/>
    <col min="3079" max="3079" width="40.140625" style="13" customWidth="1"/>
    <col min="3080" max="3080" width="27.28515625" style="13" customWidth="1"/>
    <col min="3081" max="3081" width="20.7109375" style="13" customWidth="1"/>
    <col min="3082" max="3082" width="22.42578125" style="13" customWidth="1"/>
    <col min="3083" max="3086" width="0" style="13" hidden="1" customWidth="1"/>
    <col min="3087" max="3087" width="41.42578125" style="13" customWidth="1"/>
    <col min="3088" max="3088" width="34.5703125" style="13" customWidth="1"/>
    <col min="3089" max="3089" width="70.7109375" style="13" customWidth="1"/>
    <col min="3090" max="3090" width="49.28515625" style="13" customWidth="1"/>
    <col min="3091" max="3091" width="35.85546875" style="13" customWidth="1"/>
    <col min="3092" max="3328" width="11.5703125" style="13"/>
    <col min="3329" max="3329" width="23.7109375" style="13" customWidth="1"/>
    <col min="3330" max="3330" width="68.42578125" style="13" customWidth="1"/>
    <col min="3331" max="3331" width="45.5703125" style="13" customWidth="1"/>
    <col min="3332" max="3332" width="22.85546875" style="13" bestFit="1" customWidth="1"/>
    <col min="3333" max="3334" width="31.42578125" style="13" customWidth="1"/>
    <col min="3335" max="3335" width="40.140625" style="13" customWidth="1"/>
    <col min="3336" max="3336" width="27.28515625" style="13" customWidth="1"/>
    <col min="3337" max="3337" width="20.7109375" style="13" customWidth="1"/>
    <col min="3338" max="3338" width="22.42578125" style="13" customWidth="1"/>
    <col min="3339" max="3342" width="0" style="13" hidden="1" customWidth="1"/>
    <col min="3343" max="3343" width="41.42578125" style="13" customWidth="1"/>
    <col min="3344" max="3344" width="34.5703125" style="13" customWidth="1"/>
    <col min="3345" max="3345" width="70.7109375" style="13" customWidth="1"/>
    <col min="3346" max="3346" width="49.28515625" style="13" customWidth="1"/>
    <col min="3347" max="3347" width="35.85546875" style="13" customWidth="1"/>
    <col min="3348" max="3584" width="11.5703125" style="13"/>
    <col min="3585" max="3585" width="23.7109375" style="13" customWidth="1"/>
    <col min="3586" max="3586" width="68.42578125" style="13" customWidth="1"/>
    <col min="3587" max="3587" width="45.5703125" style="13" customWidth="1"/>
    <col min="3588" max="3588" width="22.85546875" style="13" bestFit="1" customWidth="1"/>
    <col min="3589" max="3590" width="31.42578125" style="13" customWidth="1"/>
    <col min="3591" max="3591" width="40.140625" style="13" customWidth="1"/>
    <col min="3592" max="3592" width="27.28515625" style="13" customWidth="1"/>
    <col min="3593" max="3593" width="20.7109375" style="13" customWidth="1"/>
    <col min="3594" max="3594" width="22.42578125" style="13" customWidth="1"/>
    <col min="3595" max="3598" width="0" style="13" hidden="1" customWidth="1"/>
    <col min="3599" max="3599" width="41.42578125" style="13" customWidth="1"/>
    <col min="3600" max="3600" width="34.5703125" style="13" customWidth="1"/>
    <col min="3601" max="3601" width="70.7109375" style="13" customWidth="1"/>
    <col min="3602" max="3602" width="49.28515625" style="13" customWidth="1"/>
    <col min="3603" max="3603" width="35.85546875" style="13" customWidth="1"/>
    <col min="3604" max="3840" width="11.5703125" style="13"/>
    <col min="3841" max="3841" width="23.7109375" style="13" customWidth="1"/>
    <col min="3842" max="3842" width="68.42578125" style="13" customWidth="1"/>
    <col min="3843" max="3843" width="45.5703125" style="13" customWidth="1"/>
    <col min="3844" max="3844" width="22.85546875" style="13" bestFit="1" customWidth="1"/>
    <col min="3845" max="3846" width="31.42578125" style="13" customWidth="1"/>
    <col min="3847" max="3847" width="40.140625" style="13" customWidth="1"/>
    <col min="3848" max="3848" width="27.28515625" style="13" customWidth="1"/>
    <col min="3849" max="3849" width="20.7109375" style="13" customWidth="1"/>
    <col min="3850" max="3850" width="22.42578125" style="13" customWidth="1"/>
    <col min="3851" max="3854" width="0" style="13" hidden="1" customWidth="1"/>
    <col min="3855" max="3855" width="41.42578125" style="13" customWidth="1"/>
    <col min="3856" max="3856" width="34.5703125" style="13" customWidth="1"/>
    <col min="3857" max="3857" width="70.7109375" style="13" customWidth="1"/>
    <col min="3858" max="3858" width="49.28515625" style="13" customWidth="1"/>
    <col min="3859" max="3859" width="35.85546875" style="13" customWidth="1"/>
    <col min="3860" max="4096" width="11.5703125" style="13"/>
    <col min="4097" max="4097" width="23.7109375" style="13" customWidth="1"/>
    <col min="4098" max="4098" width="68.42578125" style="13" customWidth="1"/>
    <col min="4099" max="4099" width="45.5703125" style="13" customWidth="1"/>
    <col min="4100" max="4100" width="22.85546875" style="13" bestFit="1" customWidth="1"/>
    <col min="4101" max="4102" width="31.42578125" style="13" customWidth="1"/>
    <col min="4103" max="4103" width="40.140625" style="13" customWidth="1"/>
    <col min="4104" max="4104" width="27.28515625" style="13" customWidth="1"/>
    <col min="4105" max="4105" width="20.7109375" style="13" customWidth="1"/>
    <col min="4106" max="4106" width="22.42578125" style="13" customWidth="1"/>
    <col min="4107" max="4110" width="0" style="13" hidden="1" customWidth="1"/>
    <col min="4111" max="4111" width="41.42578125" style="13" customWidth="1"/>
    <col min="4112" max="4112" width="34.5703125" style="13" customWidth="1"/>
    <col min="4113" max="4113" width="70.7109375" style="13" customWidth="1"/>
    <col min="4114" max="4114" width="49.28515625" style="13" customWidth="1"/>
    <col min="4115" max="4115" width="35.85546875" style="13" customWidth="1"/>
    <col min="4116" max="4352" width="11.5703125" style="13"/>
    <col min="4353" max="4353" width="23.7109375" style="13" customWidth="1"/>
    <col min="4354" max="4354" width="68.42578125" style="13" customWidth="1"/>
    <col min="4355" max="4355" width="45.5703125" style="13" customWidth="1"/>
    <col min="4356" max="4356" width="22.85546875" style="13" bestFit="1" customWidth="1"/>
    <col min="4357" max="4358" width="31.42578125" style="13" customWidth="1"/>
    <col min="4359" max="4359" width="40.140625" style="13" customWidth="1"/>
    <col min="4360" max="4360" width="27.28515625" style="13" customWidth="1"/>
    <col min="4361" max="4361" width="20.7109375" style="13" customWidth="1"/>
    <col min="4362" max="4362" width="22.42578125" style="13" customWidth="1"/>
    <col min="4363" max="4366" width="0" style="13" hidden="1" customWidth="1"/>
    <col min="4367" max="4367" width="41.42578125" style="13" customWidth="1"/>
    <col min="4368" max="4368" width="34.5703125" style="13" customWidth="1"/>
    <col min="4369" max="4369" width="70.7109375" style="13" customWidth="1"/>
    <col min="4370" max="4370" width="49.28515625" style="13" customWidth="1"/>
    <col min="4371" max="4371" width="35.85546875" style="13" customWidth="1"/>
    <col min="4372" max="4608" width="11.5703125" style="13"/>
    <col min="4609" max="4609" width="23.7109375" style="13" customWidth="1"/>
    <col min="4610" max="4610" width="68.42578125" style="13" customWidth="1"/>
    <col min="4611" max="4611" width="45.5703125" style="13" customWidth="1"/>
    <col min="4612" max="4612" width="22.85546875" style="13" bestFit="1" customWidth="1"/>
    <col min="4613" max="4614" width="31.42578125" style="13" customWidth="1"/>
    <col min="4615" max="4615" width="40.140625" style="13" customWidth="1"/>
    <col min="4616" max="4616" width="27.28515625" style="13" customWidth="1"/>
    <col min="4617" max="4617" width="20.7109375" style="13" customWidth="1"/>
    <col min="4618" max="4618" width="22.42578125" style="13" customWidth="1"/>
    <col min="4619" max="4622" width="0" style="13" hidden="1" customWidth="1"/>
    <col min="4623" max="4623" width="41.42578125" style="13" customWidth="1"/>
    <col min="4624" max="4624" width="34.5703125" style="13" customWidth="1"/>
    <col min="4625" max="4625" width="70.7109375" style="13" customWidth="1"/>
    <col min="4626" max="4626" width="49.28515625" style="13" customWidth="1"/>
    <col min="4627" max="4627" width="35.85546875" style="13" customWidth="1"/>
    <col min="4628" max="4864" width="11.5703125" style="13"/>
    <col min="4865" max="4865" width="23.7109375" style="13" customWidth="1"/>
    <col min="4866" max="4866" width="68.42578125" style="13" customWidth="1"/>
    <col min="4867" max="4867" width="45.5703125" style="13" customWidth="1"/>
    <col min="4868" max="4868" width="22.85546875" style="13" bestFit="1" customWidth="1"/>
    <col min="4869" max="4870" width="31.42578125" style="13" customWidth="1"/>
    <col min="4871" max="4871" width="40.140625" style="13" customWidth="1"/>
    <col min="4872" max="4872" width="27.28515625" style="13" customWidth="1"/>
    <col min="4873" max="4873" width="20.7109375" style="13" customWidth="1"/>
    <col min="4874" max="4874" width="22.42578125" style="13" customWidth="1"/>
    <col min="4875" max="4878" width="0" style="13" hidden="1" customWidth="1"/>
    <col min="4879" max="4879" width="41.42578125" style="13" customWidth="1"/>
    <col min="4880" max="4880" width="34.5703125" style="13" customWidth="1"/>
    <col min="4881" max="4881" width="70.7109375" style="13" customWidth="1"/>
    <col min="4882" max="4882" width="49.28515625" style="13" customWidth="1"/>
    <col min="4883" max="4883" width="35.85546875" style="13" customWidth="1"/>
    <col min="4884" max="5120" width="11.5703125" style="13"/>
    <col min="5121" max="5121" width="23.7109375" style="13" customWidth="1"/>
    <col min="5122" max="5122" width="68.42578125" style="13" customWidth="1"/>
    <col min="5123" max="5123" width="45.5703125" style="13" customWidth="1"/>
    <col min="5124" max="5124" width="22.85546875" style="13" bestFit="1" customWidth="1"/>
    <col min="5125" max="5126" width="31.42578125" style="13" customWidth="1"/>
    <col min="5127" max="5127" width="40.140625" style="13" customWidth="1"/>
    <col min="5128" max="5128" width="27.28515625" style="13" customWidth="1"/>
    <col min="5129" max="5129" width="20.7109375" style="13" customWidth="1"/>
    <col min="5130" max="5130" width="22.42578125" style="13" customWidth="1"/>
    <col min="5131" max="5134" width="0" style="13" hidden="1" customWidth="1"/>
    <col min="5135" max="5135" width="41.42578125" style="13" customWidth="1"/>
    <col min="5136" max="5136" width="34.5703125" style="13" customWidth="1"/>
    <col min="5137" max="5137" width="70.7109375" style="13" customWidth="1"/>
    <col min="5138" max="5138" width="49.28515625" style="13" customWidth="1"/>
    <col min="5139" max="5139" width="35.85546875" style="13" customWidth="1"/>
    <col min="5140" max="5376" width="11.5703125" style="13"/>
    <col min="5377" max="5377" width="23.7109375" style="13" customWidth="1"/>
    <col min="5378" max="5378" width="68.42578125" style="13" customWidth="1"/>
    <col min="5379" max="5379" width="45.5703125" style="13" customWidth="1"/>
    <col min="5380" max="5380" width="22.85546875" style="13" bestFit="1" customWidth="1"/>
    <col min="5381" max="5382" width="31.42578125" style="13" customWidth="1"/>
    <col min="5383" max="5383" width="40.140625" style="13" customWidth="1"/>
    <col min="5384" max="5384" width="27.28515625" style="13" customWidth="1"/>
    <col min="5385" max="5385" width="20.7109375" style="13" customWidth="1"/>
    <col min="5386" max="5386" width="22.42578125" style="13" customWidth="1"/>
    <col min="5387" max="5390" width="0" style="13" hidden="1" customWidth="1"/>
    <col min="5391" max="5391" width="41.42578125" style="13" customWidth="1"/>
    <col min="5392" max="5392" width="34.5703125" style="13" customWidth="1"/>
    <col min="5393" max="5393" width="70.7109375" style="13" customWidth="1"/>
    <col min="5394" max="5394" width="49.28515625" style="13" customWidth="1"/>
    <col min="5395" max="5395" width="35.85546875" style="13" customWidth="1"/>
    <col min="5396" max="5632" width="11.5703125" style="13"/>
    <col min="5633" max="5633" width="23.7109375" style="13" customWidth="1"/>
    <col min="5634" max="5634" width="68.42578125" style="13" customWidth="1"/>
    <col min="5635" max="5635" width="45.5703125" style="13" customWidth="1"/>
    <col min="5636" max="5636" width="22.85546875" style="13" bestFit="1" customWidth="1"/>
    <col min="5637" max="5638" width="31.42578125" style="13" customWidth="1"/>
    <col min="5639" max="5639" width="40.140625" style="13" customWidth="1"/>
    <col min="5640" max="5640" width="27.28515625" style="13" customWidth="1"/>
    <col min="5641" max="5641" width="20.7109375" style="13" customWidth="1"/>
    <col min="5642" max="5642" width="22.42578125" style="13" customWidth="1"/>
    <col min="5643" max="5646" width="0" style="13" hidden="1" customWidth="1"/>
    <col min="5647" max="5647" width="41.42578125" style="13" customWidth="1"/>
    <col min="5648" max="5648" width="34.5703125" style="13" customWidth="1"/>
    <col min="5649" max="5649" width="70.7109375" style="13" customWidth="1"/>
    <col min="5650" max="5650" width="49.28515625" style="13" customWidth="1"/>
    <col min="5651" max="5651" width="35.85546875" style="13" customWidth="1"/>
    <col min="5652" max="5888" width="11.5703125" style="13"/>
    <col min="5889" max="5889" width="23.7109375" style="13" customWidth="1"/>
    <col min="5890" max="5890" width="68.42578125" style="13" customWidth="1"/>
    <col min="5891" max="5891" width="45.5703125" style="13" customWidth="1"/>
    <col min="5892" max="5892" width="22.85546875" style="13" bestFit="1" customWidth="1"/>
    <col min="5893" max="5894" width="31.42578125" style="13" customWidth="1"/>
    <col min="5895" max="5895" width="40.140625" style="13" customWidth="1"/>
    <col min="5896" max="5896" width="27.28515625" style="13" customWidth="1"/>
    <col min="5897" max="5897" width="20.7109375" style="13" customWidth="1"/>
    <col min="5898" max="5898" width="22.42578125" style="13" customWidth="1"/>
    <col min="5899" max="5902" width="0" style="13" hidden="1" customWidth="1"/>
    <col min="5903" max="5903" width="41.42578125" style="13" customWidth="1"/>
    <col min="5904" max="5904" width="34.5703125" style="13" customWidth="1"/>
    <col min="5905" max="5905" width="70.7109375" style="13" customWidth="1"/>
    <col min="5906" max="5906" width="49.28515625" style="13" customWidth="1"/>
    <col min="5907" max="5907" width="35.85546875" style="13" customWidth="1"/>
    <col min="5908" max="6144" width="11.5703125" style="13"/>
    <col min="6145" max="6145" width="23.7109375" style="13" customWidth="1"/>
    <col min="6146" max="6146" width="68.42578125" style="13" customWidth="1"/>
    <col min="6147" max="6147" width="45.5703125" style="13" customWidth="1"/>
    <col min="6148" max="6148" width="22.85546875" style="13" bestFit="1" customWidth="1"/>
    <col min="6149" max="6150" width="31.42578125" style="13" customWidth="1"/>
    <col min="6151" max="6151" width="40.140625" style="13" customWidth="1"/>
    <col min="6152" max="6152" width="27.28515625" style="13" customWidth="1"/>
    <col min="6153" max="6153" width="20.7109375" style="13" customWidth="1"/>
    <col min="6154" max="6154" width="22.42578125" style="13" customWidth="1"/>
    <col min="6155" max="6158" width="0" style="13" hidden="1" customWidth="1"/>
    <col min="6159" max="6159" width="41.42578125" style="13" customWidth="1"/>
    <col min="6160" max="6160" width="34.5703125" style="13" customWidth="1"/>
    <col min="6161" max="6161" width="70.7109375" style="13" customWidth="1"/>
    <col min="6162" max="6162" width="49.28515625" style="13" customWidth="1"/>
    <col min="6163" max="6163" width="35.85546875" style="13" customWidth="1"/>
    <col min="6164" max="6400" width="11.5703125" style="13"/>
    <col min="6401" max="6401" width="23.7109375" style="13" customWidth="1"/>
    <col min="6402" max="6402" width="68.42578125" style="13" customWidth="1"/>
    <col min="6403" max="6403" width="45.5703125" style="13" customWidth="1"/>
    <col min="6404" max="6404" width="22.85546875" style="13" bestFit="1" customWidth="1"/>
    <col min="6405" max="6406" width="31.42578125" style="13" customWidth="1"/>
    <col min="6407" max="6407" width="40.140625" style="13" customWidth="1"/>
    <col min="6408" max="6408" width="27.28515625" style="13" customWidth="1"/>
    <col min="6409" max="6409" width="20.7109375" style="13" customWidth="1"/>
    <col min="6410" max="6410" width="22.42578125" style="13" customWidth="1"/>
    <col min="6411" max="6414" width="0" style="13" hidden="1" customWidth="1"/>
    <col min="6415" max="6415" width="41.42578125" style="13" customWidth="1"/>
    <col min="6416" max="6416" width="34.5703125" style="13" customWidth="1"/>
    <col min="6417" max="6417" width="70.7109375" style="13" customWidth="1"/>
    <col min="6418" max="6418" width="49.28515625" style="13" customWidth="1"/>
    <col min="6419" max="6419" width="35.85546875" style="13" customWidth="1"/>
    <col min="6420" max="6656" width="11.5703125" style="13"/>
    <col min="6657" max="6657" width="23.7109375" style="13" customWidth="1"/>
    <col min="6658" max="6658" width="68.42578125" style="13" customWidth="1"/>
    <col min="6659" max="6659" width="45.5703125" style="13" customWidth="1"/>
    <col min="6660" max="6660" width="22.85546875" style="13" bestFit="1" customWidth="1"/>
    <col min="6661" max="6662" width="31.42578125" style="13" customWidth="1"/>
    <col min="6663" max="6663" width="40.140625" style="13" customWidth="1"/>
    <col min="6664" max="6664" width="27.28515625" style="13" customWidth="1"/>
    <col min="6665" max="6665" width="20.7109375" style="13" customWidth="1"/>
    <col min="6666" max="6666" width="22.42578125" style="13" customWidth="1"/>
    <col min="6667" max="6670" width="0" style="13" hidden="1" customWidth="1"/>
    <col min="6671" max="6671" width="41.42578125" style="13" customWidth="1"/>
    <col min="6672" max="6672" width="34.5703125" style="13" customWidth="1"/>
    <col min="6673" max="6673" width="70.7109375" style="13" customWidth="1"/>
    <col min="6674" max="6674" width="49.28515625" style="13" customWidth="1"/>
    <col min="6675" max="6675" width="35.85546875" style="13" customWidth="1"/>
    <col min="6676" max="6912" width="11.5703125" style="13"/>
    <col min="6913" max="6913" width="23.7109375" style="13" customWidth="1"/>
    <col min="6914" max="6914" width="68.42578125" style="13" customWidth="1"/>
    <col min="6915" max="6915" width="45.5703125" style="13" customWidth="1"/>
    <col min="6916" max="6916" width="22.85546875" style="13" bestFit="1" customWidth="1"/>
    <col min="6917" max="6918" width="31.42578125" style="13" customWidth="1"/>
    <col min="6919" max="6919" width="40.140625" style="13" customWidth="1"/>
    <col min="6920" max="6920" width="27.28515625" style="13" customWidth="1"/>
    <col min="6921" max="6921" width="20.7109375" style="13" customWidth="1"/>
    <col min="6922" max="6922" width="22.42578125" style="13" customWidth="1"/>
    <col min="6923" max="6926" width="0" style="13" hidden="1" customWidth="1"/>
    <col min="6927" max="6927" width="41.42578125" style="13" customWidth="1"/>
    <col min="6928" max="6928" width="34.5703125" style="13" customWidth="1"/>
    <col min="6929" max="6929" width="70.7109375" style="13" customWidth="1"/>
    <col min="6930" max="6930" width="49.28515625" style="13" customWidth="1"/>
    <col min="6931" max="6931" width="35.85546875" style="13" customWidth="1"/>
    <col min="6932" max="7168" width="11.5703125" style="13"/>
    <col min="7169" max="7169" width="23.7109375" style="13" customWidth="1"/>
    <col min="7170" max="7170" width="68.42578125" style="13" customWidth="1"/>
    <col min="7171" max="7171" width="45.5703125" style="13" customWidth="1"/>
    <col min="7172" max="7172" width="22.85546875" style="13" bestFit="1" customWidth="1"/>
    <col min="7173" max="7174" width="31.42578125" style="13" customWidth="1"/>
    <col min="7175" max="7175" width="40.140625" style="13" customWidth="1"/>
    <col min="7176" max="7176" width="27.28515625" style="13" customWidth="1"/>
    <col min="7177" max="7177" width="20.7109375" style="13" customWidth="1"/>
    <col min="7178" max="7178" width="22.42578125" style="13" customWidth="1"/>
    <col min="7179" max="7182" width="0" style="13" hidden="1" customWidth="1"/>
    <col min="7183" max="7183" width="41.42578125" style="13" customWidth="1"/>
    <col min="7184" max="7184" width="34.5703125" style="13" customWidth="1"/>
    <col min="7185" max="7185" width="70.7109375" style="13" customWidth="1"/>
    <col min="7186" max="7186" width="49.28515625" style="13" customWidth="1"/>
    <col min="7187" max="7187" width="35.85546875" style="13" customWidth="1"/>
    <col min="7188" max="7424" width="11.5703125" style="13"/>
    <col min="7425" max="7425" width="23.7109375" style="13" customWidth="1"/>
    <col min="7426" max="7426" width="68.42578125" style="13" customWidth="1"/>
    <col min="7427" max="7427" width="45.5703125" style="13" customWidth="1"/>
    <col min="7428" max="7428" width="22.85546875" style="13" bestFit="1" customWidth="1"/>
    <col min="7429" max="7430" width="31.42578125" style="13" customWidth="1"/>
    <col min="7431" max="7431" width="40.140625" style="13" customWidth="1"/>
    <col min="7432" max="7432" width="27.28515625" style="13" customWidth="1"/>
    <col min="7433" max="7433" width="20.7109375" style="13" customWidth="1"/>
    <col min="7434" max="7434" width="22.42578125" style="13" customWidth="1"/>
    <col min="7435" max="7438" width="0" style="13" hidden="1" customWidth="1"/>
    <col min="7439" max="7439" width="41.42578125" style="13" customWidth="1"/>
    <col min="7440" max="7440" width="34.5703125" style="13" customWidth="1"/>
    <col min="7441" max="7441" width="70.7109375" style="13" customWidth="1"/>
    <col min="7442" max="7442" width="49.28515625" style="13" customWidth="1"/>
    <col min="7443" max="7443" width="35.85546875" style="13" customWidth="1"/>
    <col min="7444" max="7680" width="11.5703125" style="13"/>
    <col min="7681" max="7681" width="23.7109375" style="13" customWidth="1"/>
    <col min="7682" max="7682" width="68.42578125" style="13" customWidth="1"/>
    <col min="7683" max="7683" width="45.5703125" style="13" customWidth="1"/>
    <col min="7684" max="7684" width="22.85546875" style="13" bestFit="1" customWidth="1"/>
    <col min="7685" max="7686" width="31.42578125" style="13" customWidth="1"/>
    <col min="7687" max="7687" width="40.140625" style="13" customWidth="1"/>
    <col min="7688" max="7688" width="27.28515625" style="13" customWidth="1"/>
    <col min="7689" max="7689" width="20.7109375" style="13" customWidth="1"/>
    <col min="7690" max="7690" width="22.42578125" style="13" customWidth="1"/>
    <col min="7691" max="7694" width="0" style="13" hidden="1" customWidth="1"/>
    <col min="7695" max="7695" width="41.42578125" style="13" customWidth="1"/>
    <col min="7696" max="7696" width="34.5703125" style="13" customWidth="1"/>
    <col min="7697" max="7697" width="70.7109375" style="13" customWidth="1"/>
    <col min="7698" max="7698" width="49.28515625" style="13" customWidth="1"/>
    <col min="7699" max="7699" width="35.85546875" style="13" customWidth="1"/>
    <col min="7700" max="7936" width="11.5703125" style="13"/>
    <col min="7937" max="7937" width="23.7109375" style="13" customWidth="1"/>
    <col min="7938" max="7938" width="68.42578125" style="13" customWidth="1"/>
    <col min="7939" max="7939" width="45.5703125" style="13" customWidth="1"/>
    <col min="7940" max="7940" width="22.85546875" style="13" bestFit="1" customWidth="1"/>
    <col min="7941" max="7942" width="31.42578125" style="13" customWidth="1"/>
    <col min="7943" max="7943" width="40.140625" style="13" customWidth="1"/>
    <col min="7944" max="7944" width="27.28515625" style="13" customWidth="1"/>
    <col min="7945" max="7945" width="20.7109375" style="13" customWidth="1"/>
    <col min="7946" max="7946" width="22.42578125" style="13" customWidth="1"/>
    <col min="7947" max="7950" width="0" style="13" hidden="1" customWidth="1"/>
    <col min="7951" max="7951" width="41.42578125" style="13" customWidth="1"/>
    <col min="7952" max="7952" width="34.5703125" style="13" customWidth="1"/>
    <col min="7953" max="7953" width="70.7109375" style="13" customWidth="1"/>
    <col min="7954" max="7954" width="49.28515625" style="13" customWidth="1"/>
    <col min="7955" max="7955" width="35.85546875" style="13" customWidth="1"/>
    <col min="7956" max="8192" width="11.5703125" style="13"/>
    <col min="8193" max="8193" width="23.7109375" style="13" customWidth="1"/>
    <col min="8194" max="8194" width="68.42578125" style="13" customWidth="1"/>
    <col min="8195" max="8195" width="45.5703125" style="13" customWidth="1"/>
    <col min="8196" max="8196" width="22.85546875" style="13" bestFit="1" customWidth="1"/>
    <col min="8197" max="8198" width="31.42578125" style="13" customWidth="1"/>
    <col min="8199" max="8199" width="40.140625" style="13" customWidth="1"/>
    <col min="8200" max="8200" width="27.28515625" style="13" customWidth="1"/>
    <col min="8201" max="8201" width="20.7109375" style="13" customWidth="1"/>
    <col min="8202" max="8202" width="22.42578125" style="13" customWidth="1"/>
    <col min="8203" max="8206" width="0" style="13" hidden="1" customWidth="1"/>
    <col min="8207" max="8207" width="41.42578125" style="13" customWidth="1"/>
    <col min="8208" max="8208" width="34.5703125" style="13" customWidth="1"/>
    <col min="8209" max="8209" width="70.7109375" style="13" customWidth="1"/>
    <col min="8210" max="8210" width="49.28515625" style="13" customWidth="1"/>
    <col min="8211" max="8211" width="35.85546875" style="13" customWidth="1"/>
    <col min="8212" max="8448" width="11.5703125" style="13"/>
    <col min="8449" max="8449" width="23.7109375" style="13" customWidth="1"/>
    <col min="8450" max="8450" width="68.42578125" style="13" customWidth="1"/>
    <col min="8451" max="8451" width="45.5703125" style="13" customWidth="1"/>
    <col min="8452" max="8452" width="22.85546875" style="13" bestFit="1" customWidth="1"/>
    <col min="8453" max="8454" width="31.42578125" style="13" customWidth="1"/>
    <col min="8455" max="8455" width="40.140625" style="13" customWidth="1"/>
    <col min="8456" max="8456" width="27.28515625" style="13" customWidth="1"/>
    <col min="8457" max="8457" width="20.7109375" style="13" customWidth="1"/>
    <col min="8458" max="8458" width="22.42578125" style="13" customWidth="1"/>
    <col min="8459" max="8462" width="0" style="13" hidden="1" customWidth="1"/>
    <col min="8463" max="8463" width="41.42578125" style="13" customWidth="1"/>
    <col min="8464" max="8464" width="34.5703125" style="13" customWidth="1"/>
    <col min="8465" max="8465" width="70.7109375" style="13" customWidth="1"/>
    <col min="8466" max="8466" width="49.28515625" style="13" customWidth="1"/>
    <col min="8467" max="8467" width="35.85546875" style="13" customWidth="1"/>
    <col min="8468" max="8704" width="11.5703125" style="13"/>
    <col min="8705" max="8705" width="23.7109375" style="13" customWidth="1"/>
    <col min="8706" max="8706" width="68.42578125" style="13" customWidth="1"/>
    <col min="8707" max="8707" width="45.5703125" style="13" customWidth="1"/>
    <col min="8708" max="8708" width="22.85546875" style="13" bestFit="1" customWidth="1"/>
    <col min="8709" max="8710" width="31.42578125" style="13" customWidth="1"/>
    <col min="8711" max="8711" width="40.140625" style="13" customWidth="1"/>
    <col min="8712" max="8712" width="27.28515625" style="13" customWidth="1"/>
    <col min="8713" max="8713" width="20.7109375" style="13" customWidth="1"/>
    <col min="8714" max="8714" width="22.42578125" style="13" customWidth="1"/>
    <col min="8715" max="8718" width="0" style="13" hidden="1" customWidth="1"/>
    <col min="8719" max="8719" width="41.42578125" style="13" customWidth="1"/>
    <col min="8720" max="8720" width="34.5703125" style="13" customWidth="1"/>
    <col min="8721" max="8721" width="70.7109375" style="13" customWidth="1"/>
    <col min="8722" max="8722" width="49.28515625" style="13" customWidth="1"/>
    <col min="8723" max="8723" width="35.85546875" style="13" customWidth="1"/>
    <col min="8724" max="8960" width="11.5703125" style="13"/>
    <col min="8961" max="8961" width="23.7109375" style="13" customWidth="1"/>
    <col min="8962" max="8962" width="68.42578125" style="13" customWidth="1"/>
    <col min="8963" max="8963" width="45.5703125" style="13" customWidth="1"/>
    <col min="8964" max="8964" width="22.85546875" style="13" bestFit="1" customWidth="1"/>
    <col min="8965" max="8966" width="31.42578125" style="13" customWidth="1"/>
    <col min="8967" max="8967" width="40.140625" style="13" customWidth="1"/>
    <col min="8968" max="8968" width="27.28515625" style="13" customWidth="1"/>
    <col min="8969" max="8969" width="20.7109375" style="13" customWidth="1"/>
    <col min="8970" max="8970" width="22.42578125" style="13" customWidth="1"/>
    <col min="8971" max="8974" width="0" style="13" hidden="1" customWidth="1"/>
    <col min="8975" max="8975" width="41.42578125" style="13" customWidth="1"/>
    <col min="8976" max="8976" width="34.5703125" style="13" customWidth="1"/>
    <col min="8977" max="8977" width="70.7109375" style="13" customWidth="1"/>
    <col min="8978" max="8978" width="49.28515625" style="13" customWidth="1"/>
    <col min="8979" max="8979" width="35.85546875" style="13" customWidth="1"/>
    <col min="8980" max="9216" width="11.5703125" style="13"/>
    <col min="9217" max="9217" width="23.7109375" style="13" customWidth="1"/>
    <col min="9218" max="9218" width="68.42578125" style="13" customWidth="1"/>
    <col min="9219" max="9219" width="45.5703125" style="13" customWidth="1"/>
    <col min="9220" max="9220" width="22.85546875" style="13" bestFit="1" customWidth="1"/>
    <col min="9221" max="9222" width="31.42578125" style="13" customWidth="1"/>
    <col min="9223" max="9223" width="40.140625" style="13" customWidth="1"/>
    <col min="9224" max="9224" width="27.28515625" style="13" customWidth="1"/>
    <col min="9225" max="9225" width="20.7109375" style="13" customWidth="1"/>
    <col min="9226" max="9226" width="22.42578125" style="13" customWidth="1"/>
    <col min="9227" max="9230" width="0" style="13" hidden="1" customWidth="1"/>
    <col min="9231" max="9231" width="41.42578125" style="13" customWidth="1"/>
    <col min="9232" max="9232" width="34.5703125" style="13" customWidth="1"/>
    <col min="9233" max="9233" width="70.7109375" style="13" customWidth="1"/>
    <col min="9234" max="9234" width="49.28515625" style="13" customWidth="1"/>
    <col min="9235" max="9235" width="35.85546875" style="13" customWidth="1"/>
    <col min="9236" max="9472" width="11.5703125" style="13"/>
    <col min="9473" max="9473" width="23.7109375" style="13" customWidth="1"/>
    <col min="9474" max="9474" width="68.42578125" style="13" customWidth="1"/>
    <col min="9475" max="9475" width="45.5703125" style="13" customWidth="1"/>
    <col min="9476" max="9476" width="22.85546875" style="13" bestFit="1" customWidth="1"/>
    <col min="9477" max="9478" width="31.42578125" style="13" customWidth="1"/>
    <col min="9479" max="9479" width="40.140625" style="13" customWidth="1"/>
    <col min="9480" max="9480" width="27.28515625" style="13" customWidth="1"/>
    <col min="9481" max="9481" width="20.7109375" style="13" customWidth="1"/>
    <col min="9482" max="9482" width="22.42578125" style="13" customWidth="1"/>
    <col min="9483" max="9486" width="0" style="13" hidden="1" customWidth="1"/>
    <col min="9487" max="9487" width="41.42578125" style="13" customWidth="1"/>
    <col min="9488" max="9488" width="34.5703125" style="13" customWidth="1"/>
    <col min="9489" max="9489" width="70.7109375" style="13" customWidth="1"/>
    <col min="9490" max="9490" width="49.28515625" style="13" customWidth="1"/>
    <col min="9491" max="9491" width="35.85546875" style="13" customWidth="1"/>
    <col min="9492" max="9728" width="11.5703125" style="13"/>
    <col min="9729" max="9729" width="23.7109375" style="13" customWidth="1"/>
    <col min="9730" max="9730" width="68.42578125" style="13" customWidth="1"/>
    <col min="9731" max="9731" width="45.5703125" style="13" customWidth="1"/>
    <col min="9732" max="9732" width="22.85546875" style="13" bestFit="1" customWidth="1"/>
    <col min="9733" max="9734" width="31.42578125" style="13" customWidth="1"/>
    <col min="9735" max="9735" width="40.140625" style="13" customWidth="1"/>
    <col min="9736" max="9736" width="27.28515625" style="13" customWidth="1"/>
    <col min="9737" max="9737" width="20.7109375" style="13" customWidth="1"/>
    <col min="9738" max="9738" width="22.42578125" style="13" customWidth="1"/>
    <col min="9739" max="9742" width="0" style="13" hidden="1" customWidth="1"/>
    <col min="9743" max="9743" width="41.42578125" style="13" customWidth="1"/>
    <col min="9744" max="9744" width="34.5703125" style="13" customWidth="1"/>
    <col min="9745" max="9745" width="70.7109375" style="13" customWidth="1"/>
    <col min="9746" max="9746" width="49.28515625" style="13" customWidth="1"/>
    <col min="9747" max="9747" width="35.85546875" style="13" customWidth="1"/>
    <col min="9748" max="9984" width="11.5703125" style="13"/>
    <col min="9985" max="9985" width="23.7109375" style="13" customWidth="1"/>
    <col min="9986" max="9986" width="68.42578125" style="13" customWidth="1"/>
    <col min="9987" max="9987" width="45.5703125" style="13" customWidth="1"/>
    <col min="9988" max="9988" width="22.85546875" style="13" bestFit="1" customWidth="1"/>
    <col min="9989" max="9990" width="31.42578125" style="13" customWidth="1"/>
    <col min="9991" max="9991" width="40.140625" style="13" customWidth="1"/>
    <col min="9992" max="9992" width="27.28515625" style="13" customWidth="1"/>
    <col min="9993" max="9993" width="20.7109375" style="13" customWidth="1"/>
    <col min="9994" max="9994" width="22.42578125" style="13" customWidth="1"/>
    <col min="9995" max="9998" width="0" style="13" hidden="1" customWidth="1"/>
    <col min="9999" max="9999" width="41.42578125" style="13" customWidth="1"/>
    <col min="10000" max="10000" width="34.5703125" style="13" customWidth="1"/>
    <col min="10001" max="10001" width="70.7109375" style="13" customWidth="1"/>
    <col min="10002" max="10002" width="49.28515625" style="13" customWidth="1"/>
    <col min="10003" max="10003" width="35.85546875" style="13" customWidth="1"/>
    <col min="10004" max="10240" width="11.5703125" style="13"/>
    <col min="10241" max="10241" width="23.7109375" style="13" customWidth="1"/>
    <col min="10242" max="10242" width="68.42578125" style="13" customWidth="1"/>
    <col min="10243" max="10243" width="45.5703125" style="13" customWidth="1"/>
    <col min="10244" max="10244" width="22.85546875" style="13" bestFit="1" customWidth="1"/>
    <col min="10245" max="10246" width="31.42578125" style="13" customWidth="1"/>
    <col min="10247" max="10247" width="40.140625" style="13" customWidth="1"/>
    <col min="10248" max="10248" width="27.28515625" style="13" customWidth="1"/>
    <col min="10249" max="10249" width="20.7109375" style="13" customWidth="1"/>
    <col min="10250" max="10250" width="22.42578125" style="13" customWidth="1"/>
    <col min="10251" max="10254" width="0" style="13" hidden="1" customWidth="1"/>
    <col min="10255" max="10255" width="41.42578125" style="13" customWidth="1"/>
    <col min="10256" max="10256" width="34.5703125" style="13" customWidth="1"/>
    <col min="10257" max="10257" width="70.7109375" style="13" customWidth="1"/>
    <col min="10258" max="10258" width="49.28515625" style="13" customWidth="1"/>
    <col min="10259" max="10259" width="35.85546875" style="13" customWidth="1"/>
    <col min="10260" max="10496" width="11.5703125" style="13"/>
    <col min="10497" max="10497" width="23.7109375" style="13" customWidth="1"/>
    <col min="10498" max="10498" width="68.42578125" style="13" customWidth="1"/>
    <col min="10499" max="10499" width="45.5703125" style="13" customWidth="1"/>
    <col min="10500" max="10500" width="22.85546875" style="13" bestFit="1" customWidth="1"/>
    <col min="10501" max="10502" width="31.42578125" style="13" customWidth="1"/>
    <col min="10503" max="10503" width="40.140625" style="13" customWidth="1"/>
    <col min="10504" max="10504" width="27.28515625" style="13" customWidth="1"/>
    <col min="10505" max="10505" width="20.7109375" style="13" customWidth="1"/>
    <col min="10506" max="10506" width="22.42578125" style="13" customWidth="1"/>
    <col min="10507" max="10510" width="0" style="13" hidden="1" customWidth="1"/>
    <col min="10511" max="10511" width="41.42578125" style="13" customWidth="1"/>
    <col min="10512" max="10512" width="34.5703125" style="13" customWidth="1"/>
    <col min="10513" max="10513" width="70.7109375" style="13" customWidth="1"/>
    <col min="10514" max="10514" width="49.28515625" style="13" customWidth="1"/>
    <col min="10515" max="10515" width="35.85546875" style="13" customWidth="1"/>
    <col min="10516" max="10752" width="11.5703125" style="13"/>
    <col min="10753" max="10753" width="23.7109375" style="13" customWidth="1"/>
    <col min="10754" max="10754" width="68.42578125" style="13" customWidth="1"/>
    <col min="10755" max="10755" width="45.5703125" style="13" customWidth="1"/>
    <col min="10756" max="10756" width="22.85546875" style="13" bestFit="1" customWidth="1"/>
    <col min="10757" max="10758" width="31.42578125" style="13" customWidth="1"/>
    <col min="10759" max="10759" width="40.140625" style="13" customWidth="1"/>
    <col min="10760" max="10760" width="27.28515625" style="13" customWidth="1"/>
    <col min="10761" max="10761" width="20.7109375" style="13" customWidth="1"/>
    <col min="10762" max="10762" width="22.42578125" style="13" customWidth="1"/>
    <col min="10763" max="10766" width="0" style="13" hidden="1" customWidth="1"/>
    <col min="10767" max="10767" width="41.42578125" style="13" customWidth="1"/>
    <col min="10768" max="10768" width="34.5703125" style="13" customWidth="1"/>
    <col min="10769" max="10769" width="70.7109375" style="13" customWidth="1"/>
    <col min="10770" max="10770" width="49.28515625" style="13" customWidth="1"/>
    <col min="10771" max="10771" width="35.85546875" style="13" customWidth="1"/>
    <col min="10772" max="11008" width="11.5703125" style="13"/>
    <col min="11009" max="11009" width="23.7109375" style="13" customWidth="1"/>
    <col min="11010" max="11010" width="68.42578125" style="13" customWidth="1"/>
    <col min="11011" max="11011" width="45.5703125" style="13" customWidth="1"/>
    <col min="11012" max="11012" width="22.85546875" style="13" bestFit="1" customWidth="1"/>
    <col min="11013" max="11014" width="31.42578125" style="13" customWidth="1"/>
    <col min="11015" max="11015" width="40.140625" style="13" customWidth="1"/>
    <col min="11016" max="11016" width="27.28515625" style="13" customWidth="1"/>
    <col min="11017" max="11017" width="20.7109375" style="13" customWidth="1"/>
    <col min="11018" max="11018" width="22.42578125" style="13" customWidth="1"/>
    <col min="11019" max="11022" width="0" style="13" hidden="1" customWidth="1"/>
    <col min="11023" max="11023" width="41.42578125" style="13" customWidth="1"/>
    <col min="11024" max="11024" width="34.5703125" style="13" customWidth="1"/>
    <col min="11025" max="11025" width="70.7109375" style="13" customWidth="1"/>
    <col min="11026" max="11026" width="49.28515625" style="13" customWidth="1"/>
    <col min="11027" max="11027" width="35.85546875" style="13" customWidth="1"/>
    <col min="11028" max="11264" width="11.5703125" style="13"/>
    <col min="11265" max="11265" width="23.7109375" style="13" customWidth="1"/>
    <col min="11266" max="11266" width="68.42578125" style="13" customWidth="1"/>
    <col min="11267" max="11267" width="45.5703125" style="13" customWidth="1"/>
    <col min="11268" max="11268" width="22.85546875" style="13" bestFit="1" customWidth="1"/>
    <col min="11269" max="11270" width="31.42578125" style="13" customWidth="1"/>
    <col min="11271" max="11271" width="40.140625" style="13" customWidth="1"/>
    <col min="11272" max="11272" width="27.28515625" style="13" customWidth="1"/>
    <col min="11273" max="11273" width="20.7109375" style="13" customWidth="1"/>
    <col min="11274" max="11274" width="22.42578125" style="13" customWidth="1"/>
    <col min="11275" max="11278" width="0" style="13" hidden="1" customWidth="1"/>
    <col min="11279" max="11279" width="41.42578125" style="13" customWidth="1"/>
    <col min="11280" max="11280" width="34.5703125" style="13" customWidth="1"/>
    <col min="11281" max="11281" width="70.7109375" style="13" customWidth="1"/>
    <col min="11282" max="11282" width="49.28515625" style="13" customWidth="1"/>
    <col min="11283" max="11283" width="35.85546875" style="13" customWidth="1"/>
    <col min="11284" max="11520" width="11.5703125" style="13"/>
    <col min="11521" max="11521" width="23.7109375" style="13" customWidth="1"/>
    <col min="11522" max="11522" width="68.42578125" style="13" customWidth="1"/>
    <col min="11523" max="11523" width="45.5703125" style="13" customWidth="1"/>
    <col min="11524" max="11524" width="22.85546875" style="13" bestFit="1" customWidth="1"/>
    <col min="11525" max="11526" width="31.42578125" style="13" customWidth="1"/>
    <col min="11527" max="11527" width="40.140625" style="13" customWidth="1"/>
    <col min="11528" max="11528" width="27.28515625" style="13" customWidth="1"/>
    <col min="11529" max="11529" width="20.7109375" style="13" customWidth="1"/>
    <col min="11530" max="11530" width="22.42578125" style="13" customWidth="1"/>
    <col min="11531" max="11534" width="0" style="13" hidden="1" customWidth="1"/>
    <col min="11535" max="11535" width="41.42578125" style="13" customWidth="1"/>
    <col min="11536" max="11536" width="34.5703125" style="13" customWidth="1"/>
    <col min="11537" max="11537" width="70.7109375" style="13" customWidth="1"/>
    <col min="11538" max="11538" width="49.28515625" style="13" customWidth="1"/>
    <col min="11539" max="11539" width="35.85546875" style="13" customWidth="1"/>
    <col min="11540" max="11776" width="11.5703125" style="13"/>
    <col min="11777" max="11777" width="23.7109375" style="13" customWidth="1"/>
    <col min="11778" max="11778" width="68.42578125" style="13" customWidth="1"/>
    <col min="11779" max="11779" width="45.5703125" style="13" customWidth="1"/>
    <col min="11780" max="11780" width="22.85546875" style="13" bestFit="1" customWidth="1"/>
    <col min="11781" max="11782" width="31.42578125" style="13" customWidth="1"/>
    <col min="11783" max="11783" width="40.140625" style="13" customWidth="1"/>
    <col min="11784" max="11784" width="27.28515625" style="13" customWidth="1"/>
    <col min="11785" max="11785" width="20.7109375" style="13" customWidth="1"/>
    <col min="11786" max="11786" width="22.42578125" style="13" customWidth="1"/>
    <col min="11787" max="11790" width="0" style="13" hidden="1" customWidth="1"/>
    <col min="11791" max="11791" width="41.42578125" style="13" customWidth="1"/>
    <col min="11792" max="11792" width="34.5703125" style="13" customWidth="1"/>
    <col min="11793" max="11793" width="70.7109375" style="13" customWidth="1"/>
    <col min="11794" max="11794" width="49.28515625" style="13" customWidth="1"/>
    <col min="11795" max="11795" width="35.85546875" style="13" customWidth="1"/>
    <col min="11796" max="12032" width="11.5703125" style="13"/>
    <col min="12033" max="12033" width="23.7109375" style="13" customWidth="1"/>
    <col min="12034" max="12034" width="68.42578125" style="13" customWidth="1"/>
    <col min="12035" max="12035" width="45.5703125" style="13" customWidth="1"/>
    <col min="12036" max="12036" width="22.85546875" style="13" bestFit="1" customWidth="1"/>
    <col min="12037" max="12038" width="31.42578125" style="13" customWidth="1"/>
    <col min="12039" max="12039" width="40.140625" style="13" customWidth="1"/>
    <col min="12040" max="12040" width="27.28515625" style="13" customWidth="1"/>
    <col min="12041" max="12041" width="20.7109375" style="13" customWidth="1"/>
    <col min="12042" max="12042" width="22.42578125" style="13" customWidth="1"/>
    <col min="12043" max="12046" width="0" style="13" hidden="1" customWidth="1"/>
    <col min="12047" max="12047" width="41.42578125" style="13" customWidth="1"/>
    <col min="12048" max="12048" width="34.5703125" style="13" customWidth="1"/>
    <col min="12049" max="12049" width="70.7109375" style="13" customWidth="1"/>
    <col min="12050" max="12050" width="49.28515625" style="13" customWidth="1"/>
    <col min="12051" max="12051" width="35.85546875" style="13" customWidth="1"/>
    <col min="12052" max="12288" width="11.5703125" style="13"/>
    <col min="12289" max="12289" width="23.7109375" style="13" customWidth="1"/>
    <col min="12290" max="12290" width="68.42578125" style="13" customWidth="1"/>
    <col min="12291" max="12291" width="45.5703125" style="13" customWidth="1"/>
    <col min="12292" max="12292" width="22.85546875" style="13" bestFit="1" customWidth="1"/>
    <col min="12293" max="12294" width="31.42578125" style="13" customWidth="1"/>
    <col min="12295" max="12295" width="40.140625" style="13" customWidth="1"/>
    <col min="12296" max="12296" width="27.28515625" style="13" customWidth="1"/>
    <col min="12297" max="12297" width="20.7109375" style="13" customWidth="1"/>
    <col min="12298" max="12298" width="22.42578125" style="13" customWidth="1"/>
    <col min="12299" max="12302" width="0" style="13" hidden="1" customWidth="1"/>
    <col min="12303" max="12303" width="41.42578125" style="13" customWidth="1"/>
    <col min="12304" max="12304" width="34.5703125" style="13" customWidth="1"/>
    <col min="12305" max="12305" width="70.7109375" style="13" customWidth="1"/>
    <col min="12306" max="12306" width="49.28515625" style="13" customWidth="1"/>
    <col min="12307" max="12307" width="35.85546875" style="13" customWidth="1"/>
    <col min="12308" max="12544" width="11.5703125" style="13"/>
    <col min="12545" max="12545" width="23.7109375" style="13" customWidth="1"/>
    <col min="12546" max="12546" width="68.42578125" style="13" customWidth="1"/>
    <col min="12547" max="12547" width="45.5703125" style="13" customWidth="1"/>
    <col min="12548" max="12548" width="22.85546875" style="13" bestFit="1" customWidth="1"/>
    <col min="12549" max="12550" width="31.42578125" style="13" customWidth="1"/>
    <col min="12551" max="12551" width="40.140625" style="13" customWidth="1"/>
    <col min="12552" max="12552" width="27.28515625" style="13" customWidth="1"/>
    <col min="12553" max="12553" width="20.7109375" style="13" customWidth="1"/>
    <col min="12554" max="12554" width="22.42578125" style="13" customWidth="1"/>
    <col min="12555" max="12558" width="0" style="13" hidden="1" customWidth="1"/>
    <col min="12559" max="12559" width="41.42578125" style="13" customWidth="1"/>
    <col min="12560" max="12560" width="34.5703125" style="13" customWidth="1"/>
    <col min="12561" max="12561" width="70.7109375" style="13" customWidth="1"/>
    <col min="12562" max="12562" width="49.28515625" style="13" customWidth="1"/>
    <col min="12563" max="12563" width="35.85546875" style="13" customWidth="1"/>
    <col min="12564" max="12800" width="11.5703125" style="13"/>
    <col min="12801" max="12801" width="23.7109375" style="13" customWidth="1"/>
    <col min="12802" max="12802" width="68.42578125" style="13" customWidth="1"/>
    <col min="12803" max="12803" width="45.5703125" style="13" customWidth="1"/>
    <col min="12804" max="12804" width="22.85546875" style="13" bestFit="1" customWidth="1"/>
    <col min="12805" max="12806" width="31.42578125" style="13" customWidth="1"/>
    <col min="12807" max="12807" width="40.140625" style="13" customWidth="1"/>
    <col min="12808" max="12808" width="27.28515625" style="13" customWidth="1"/>
    <col min="12809" max="12809" width="20.7109375" style="13" customWidth="1"/>
    <col min="12810" max="12810" width="22.42578125" style="13" customWidth="1"/>
    <col min="12811" max="12814" width="0" style="13" hidden="1" customWidth="1"/>
    <col min="12815" max="12815" width="41.42578125" style="13" customWidth="1"/>
    <col min="12816" max="12816" width="34.5703125" style="13" customWidth="1"/>
    <col min="12817" max="12817" width="70.7109375" style="13" customWidth="1"/>
    <col min="12818" max="12818" width="49.28515625" style="13" customWidth="1"/>
    <col min="12819" max="12819" width="35.85546875" style="13" customWidth="1"/>
    <col min="12820" max="13056" width="11.5703125" style="13"/>
    <col min="13057" max="13057" width="23.7109375" style="13" customWidth="1"/>
    <col min="13058" max="13058" width="68.42578125" style="13" customWidth="1"/>
    <col min="13059" max="13059" width="45.5703125" style="13" customWidth="1"/>
    <col min="13060" max="13060" width="22.85546875" style="13" bestFit="1" customWidth="1"/>
    <col min="13061" max="13062" width="31.42578125" style="13" customWidth="1"/>
    <col min="13063" max="13063" width="40.140625" style="13" customWidth="1"/>
    <col min="13064" max="13064" width="27.28515625" style="13" customWidth="1"/>
    <col min="13065" max="13065" width="20.7109375" style="13" customWidth="1"/>
    <col min="13066" max="13066" width="22.42578125" style="13" customWidth="1"/>
    <col min="13067" max="13070" width="0" style="13" hidden="1" customWidth="1"/>
    <col min="13071" max="13071" width="41.42578125" style="13" customWidth="1"/>
    <col min="13072" max="13072" width="34.5703125" style="13" customWidth="1"/>
    <col min="13073" max="13073" width="70.7109375" style="13" customWidth="1"/>
    <col min="13074" max="13074" width="49.28515625" style="13" customWidth="1"/>
    <col min="13075" max="13075" width="35.85546875" style="13" customWidth="1"/>
    <col min="13076" max="13312" width="11.5703125" style="13"/>
    <col min="13313" max="13313" width="23.7109375" style="13" customWidth="1"/>
    <col min="13314" max="13314" width="68.42578125" style="13" customWidth="1"/>
    <col min="13315" max="13315" width="45.5703125" style="13" customWidth="1"/>
    <col min="13316" max="13316" width="22.85546875" style="13" bestFit="1" customWidth="1"/>
    <col min="13317" max="13318" width="31.42578125" style="13" customWidth="1"/>
    <col min="13319" max="13319" width="40.140625" style="13" customWidth="1"/>
    <col min="13320" max="13320" width="27.28515625" style="13" customWidth="1"/>
    <col min="13321" max="13321" width="20.7109375" style="13" customWidth="1"/>
    <col min="13322" max="13322" width="22.42578125" style="13" customWidth="1"/>
    <col min="13323" max="13326" width="0" style="13" hidden="1" customWidth="1"/>
    <col min="13327" max="13327" width="41.42578125" style="13" customWidth="1"/>
    <col min="13328" max="13328" width="34.5703125" style="13" customWidth="1"/>
    <col min="13329" max="13329" width="70.7109375" style="13" customWidth="1"/>
    <col min="13330" max="13330" width="49.28515625" style="13" customWidth="1"/>
    <col min="13331" max="13331" width="35.85546875" style="13" customWidth="1"/>
    <col min="13332" max="13568" width="11.5703125" style="13"/>
    <col min="13569" max="13569" width="23.7109375" style="13" customWidth="1"/>
    <col min="13570" max="13570" width="68.42578125" style="13" customWidth="1"/>
    <col min="13571" max="13571" width="45.5703125" style="13" customWidth="1"/>
    <col min="13572" max="13572" width="22.85546875" style="13" bestFit="1" customWidth="1"/>
    <col min="13573" max="13574" width="31.42578125" style="13" customWidth="1"/>
    <col min="13575" max="13575" width="40.140625" style="13" customWidth="1"/>
    <col min="13576" max="13576" width="27.28515625" style="13" customWidth="1"/>
    <col min="13577" max="13577" width="20.7109375" style="13" customWidth="1"/>
    <col min="13578" max="13578" width="22.42578125" style="13" customWidth="1"/>
    <col min="13579" max="13582" width="0" style="13" hidden="1" customWidth="1"/>
    <col min="13583" max="13583" width="41.42578125" style="13" customWidth="1"/>
    <col min="13584" max="13584" width="34.5703125" style="13" customWidth="1"/>
    <col min="13585" max="13585" width="70.7109375" style="13" customWidth="1"/>
    <col min="13586" max="13586" width="49.28515625" style="13" customWidth="1"/>
    <col min="13587" max="13587" width="35.85546875" style="13" customWidth="1"/>
    <col min="13588" max="13824" width="11.5703125" style="13"/>
    <col min="13825" max="13825" width="23.7109375" style="13" customWidth="1"/>
    <col min="13826" max="13826" width="68.42578125" style="13" customWidth="1"/>
    <col min="13827" max="13827" width="45.5703125" style="13" customWidth="1"/>
    <col min="13828" max="13828" width="22.85546875" style="13" bestFit="1" customWidth="1"/>
    <col min="13829" max="13830" width="31.42578125" style="13" customWidth="1"/>
    <col min="13831" max="13831" width="40.140625" style="13" customWidth="1"/>
    <col min="13832" max="13832" width="27.28515625" style="13" customWidth="1"/>
    <col min="13833" max="13833" width="20.7109375" style="13" customWidth="1"/>
    <col min="13834" max="13834" width="22.42578125" style="13" customWidth="1"/>
    <col min="13835" max="13838" width="0" style="13" hidden="1" customWidth="1"/>
    <col min="13839" max="13839" width="41.42578125" style="13" customWidth="1"/>
    <col min="13840" max="13840" width="34.5703125" style="13" customWidth="1"/>
    <col min="13841" max="13841" width="70.7109375" style="13" customWidth="1"/>
    <col min="13842" max="13842" width="49.28515625" style="13" customWidth="1"/>
    <col min="13843" max="13843" width="35.85546875" style="13" customWidth="1"/>
    <col min="13844" max="14080" width="11.5703125" style="13"/>
    <col min="14081" max="14081" width="23.7109375" style="13" customWidth="1"/>
    <col min="14082" max="14082" width="68.42578125" style="13" customWidth="1"/>
    <col min="14083" max="14083" width="45.5703125" style="13" customWidth="1"/>
    <col min="14084" max="14084" width="22.85546875" style="13" bestFit="1" customWidth="1"/>
    <col min="14085" max="14086" width="31.42578125" style="13" customWidth="1"/>
    <col min="14087" max="14087" width="40.140625" style="13" customWidth="1"/>
    <col min="14088" max="14088" width="27.28515625" style="13" customWidth="1"/>
    <col min="14089" max="14089" width="20.7109375" style="13" customWidth="1"/>
    <col min="14090" max="14090" width="22.42578125" style="13" customWidth="1"/>
    <col min="14091" max="14094" width="0" style="13" hidden="1" customWidth="1"/>
    <col min="14095" max="14095" width="41.42578125" style="13" customWidth="1"/>
    <col min="14096" max="14096" width="34.5703125" style="13" customWidth="1"/>
    <col min="14097" max="14097" width="70.7109375" style="13" customWidth="1"/>
    <col min="14098" max="14098" width="49.28515625" style="13" customWidth="1"/>
    <col min="14099" max="14099" width="35.85546875" style="13" customWidth="1"/>
    <col min="14100" max="14336" width="11.5703125" style="13"/>
    <col min="14337" max="14337" width="23.7109375" style="13" customWidth="1"/>
    <col min="14338" max="14338" width="68.42578125" style="13" customWidth="1"/>
    <col min="14339" max="14339" width="45.5703125" style="13" customWidth="1"/>
    <col min="14340" max="14340" width="22.85546875" style="13" bestFit="1" customWidth="1"/>
    <col min="14341" max="14342" width="31.42578125" style="13" customWidth="1"/>
    <col min="14343" max="14343" width="40.140625" style="13" customWidth="1"/>
    <col min="14344" max="14344" width="27.28515625" style="13" customWidth="1"/>
    <col min="14345" max="14345" width="20.7109375" style="13" customWidth="1"/>
    <col min="14346" max="14346" width="22.42578125" style="13" customWidth="1"/>
    <col min="14347" max="14350" width="0" style="13" hidden="1" customWidth="1"/>
    <col min="14351" max="14351" width="41.42578125" style="13" customWidth="1"/>
    <col min="14352" max="14352" width="34.5703125" style="13" customWidth="1"/>
    <col min="14353" max="14353" width="70.7109375" style="13" customWidth="1"/>
    <col min="14354" max="14354" width="49.28515625" style="13" customWidth="1"/>
    <col min="14355" max="14355" width="35.85546875" style="13" customWidth="1"/>
    <col min="14356" max="14592" width="11.5703125" style="13"/>
    <col min="14593" max="14593" width="23.7109375" style="13" customWidth="1"/>
    <col min="14594" max="14594" width="68.42578125" style="13" customWidth="1"/>
    <col min="14595" max="14595" width="45.5703125" style="13" customWidth="1"/>
    <col min="14596" max="14596" width="22.85546875" style="13" bestFit="1" customWidth="1"/>
    <col min="14597" max="14598" width="31.42578125" style="13" customWidth="1"/>
    <col min="14599" max="14599" width="40.140625" style="13" customWidth="1"/>
    <col min="14600" max="14600" width="27.28515625" style="13" customWidth="1"/>
    <col min="14601" max="14601" width="20.7109375" style="13" customWidth="1"/>
    <col min="14602" max="14602" width="22.42578125" style="13" customWidth="1"/>
    <col min="14603" max="14606" width="0" style="13" hidden="1" customWidth="1"/>
    <col min="14607" max="14607" width="41.42578125" style="13" customWidth="1"/>
    <col min="14608" max="14608" width="34.5703125" style="13" customWidth="1"/>
    <col min="14609" max="14609" width="70.7109375" style="13" customWidth="1"/>
    <col min="14610" max="14610" width="49.28515625" style="13" customWidth="1"/>
    <col min="14611" max="14611" width="35.85546875" style="13" customWidth="1"/>
    <col min="14612" max="14848" width="11.5703125" style="13"/>
    <col min="14849" max="14849" width="23.7109375" style="13" customWidth="1"/>
    <col min="14850" max="14850" width="68.42578125" style="13" customWidth="1"/>
    <col min="14851" max="14851" width="45.5703125" style="13" customWidth="1"/>
    <col min="14852" max="14852" width="22.85546875" style="13" bestFit="1" customWidth="1"/>
    <col min="14853" max="14854" width="31.42578125" style="13" customWidth="1"/>
    <col min="14855" max="14855" width="40.140625" style="13" customWidth="1"/>
    <col min="14856" max="14856" width="27.28515625" style="13" customWidth="1"/>
    <col min="14857" max="14857" width="20.7109375" style="13" customWidth="1"/>
    <col min="14858" max="14858" width="22.42578125" style="13" customWidth="1"/>
    <col min="14859" max="14862" width="0" style="13" hidden="1" customWidth="1"/>
    <col min="14863" max="14863" width="41.42578125" style="13" customWidth="1"/>
    <col min="14864" max="14864" width="34.5703125" style="13" customWidth="1"/>
    <col min="14865" max="14865" width="70.7109375" style="13" customWidth="1"/>
    <col min="14866" max="14866" width="49.28515625" style="13" customWidth="1"/>
    <col min="14867" max="14867" width="35.85546875" style="13" customWidth="1"/>
    <col min="14868" max="15104" width="11.5703125" style="13"/>
    <col min="15105" max="15105" width="23.7109375" style="13" customWidth="1"/>
    <col min="15106" max="15106" width="68.42578125" style="13" customWidth="1"/>
    <col min="15107" max="15107" width="45.5703125" style="13" customWidth="1"/>
    <col min="15108" max="15108" width="22.85546875" style="13" bestFit="1" customWidth="1"/>
    <col min="15109" max="15110" width="31.42578125" style="13" customWidth="1"/>
    <col min="15111" max="15111" width="40.140625" style="13" customWidth="1"/>
    <col min="15112" max="15112" width="27.28515625" style="13" customWidth="1"/>
    <col min="15113" max="15113" width="20.7109375" style="13" customWidth="1"/>
    <col min="15114" max="15114" width="22.42578125" style="13" customWidth="1"/>
    <col min="15115" max="15118" width="0" style="13" hidden="1" customWidth="1"/>
    <col min="15119" max="15119" width="41.42578125" style="13" customWidth="1"/>
    <col min="15120" max="15120" width="34.5703125" style="13" customWidth="1"/>
    <col min="15121" max="15121" width="70.7109375" style="13" customWidth="1"/>
    <col min="15122" max="15122" width="49.28515625" style="13" customWidth="1"/>
    <col min="15123" max="15123" width="35.85546875" style="13" customWidth="1"/>
    <col min="15124" max="15360" width="11.5703125" style="13"/>
    <col min="15361" max="15361" width="23.7109375" style="13" customWidth="1"/>
    <col min="15362" max="15362" width="68.42578125" style="13" customWidth="1"/>
    <col min="15363" max="15363" width="45.5703125" style="13" customWidth="1"/>
    <col min="15364" max="15364" width="22.85546875" style="13" bestFit="1" customWidth="1"/>
    <col min="15365" max="15366" width="31.42578125" style="13" customWidth="1"/>
    <col min="15367" max="15367" width="40.140625" style="13" customWidth="1"/>
    <col min="15368" max="15368" width="27.28515625" style="13" customWidth="1"/>
    <col min="15369" max="15369" width="20.7109375" style="13" customWidth="1"/>
    <col min="15370" max="15370" width="22.42578125" style="13" customWidth="1"/>
    <col min="15371" max="15374" width="0" style="13" hidden="1" customWidth="1"/>
    <col min="15375" max="15375" width="41.42578125" style="13" customWidth="1"/>
    <col min="15376" max="15376" width="34.5703125" style="13" customWidth="1"/>
    <col min="15377" max="15377" width="70.7109375" style="13" customWidth="1"/>
    <col min="15378" max="15378" width="49.28515625" style="13" customWidth="1"/>
    <col min="15379" max="15379" width="35.85546875" style="13" customWidth="1"/>
    <col min="15380" max="15616" width="11.5703125" style="13"/>
    <col min="15617" max="15617" width="23.7109375" style="13" customWidth="1"/>
    <col min="15618" max="15618" width="68.42578125" style="13" customWidth="1"/>
    <col min="15619" max="15619" width="45.5703125" style="13" customWidth="1"/>
    <col min="15620" max="15620" width="22.85546875" style="13" bestFit="1" customWidth="1"/>
    <col min="15621" max="15622" width="31.42578125" style="13" customWidth="1"/>
    <col min="15623" max="15623" width="40.140625" style="13" customWidth="1"/>
    <col min="15624" max="15624" width="27.28515625" style="13" customWidth="1"/>
    <col min="15625" max="15625" width="20.7109375" style="13" customWidth="1"/>
    <col min="15626" max="15626" width="22.42578125" style="13" customWidth="1"/>
    <col min="15627" max="15630" width="0" style="13" hidden="1" customWidth="1"/>
    <col min="15631" max="15631" width="41.42578125" style="13" customWidth="1"/>
    <col min="15632" max="15632" width="34.5703125" style="13" customWidth="1"/>
    <col min="15633" max="15633" width="70.7109375" style="13" customWidth="1"/>
    <col min="15634" max="15634" width="49.28515625" style="13" customWidth="1"/>
    <col min="15635" max="15635" width="35.85546875" style="13" customWidth="1"/>
    <col min="15636" max="15872" width="11.5703125" style="13"/>
    <col min="15873" max="15873" width="23.7109375" style="13" customWidth="1"/>
    <col min="15874" max="15874" width="68.42578125" style="13" customWidth="1"/>
    <col min="15875" max="15875" width="45.5703125" style="13" customWidth="1"/>
    <col min="15876" max="15876" width="22.85546875" style="13" bestFit="1" customWidth="1"/>
    <col min="15877" max="15878" width="31.42578125" style="13" customWidth="1"/>
    <col min="15879" max="15879" width="40.140625" style="13" customWidth="1"/>
    <col min="15880" max="15880" width="27.28515625" style="13" customWidth="1"/>
    <col min="15881" max="15881" width="20.7109375" style="13" customWidth="1"/>
    <col min="15882" max="15882" width="22.42578125" style="13" customWidth="1"/>
    <col min="15883" max="15886" width="0" style="13" hidden="1" customWidth="1"/>
    <col min="15887" max="15887" width="41.42578125" style="13" customWidth="1"/>
    <col min="15888" max="15888" width="34.5703125" style="13" customWidth="1"/>
    <col min="15889" max="15889" width="70.7109375" style="13" customWidth="1"/>
    <col min="15890" max="15890" width="49.28515625" style="13" customWidth="1"/>
    <col min="15891" max="15891" width="35.85546875" style="13" customWidth="1"/>
    <col min="15892" max="16128" width="11.5703125" style="13"/>
    <col min="16129" max="16129" width="23.7109375" style="13" customWidth="1"/>
    <col min="16130" max="16130" width="68.42578125" style="13" customWidth="1"/>
    <col min="16131" max="16131" width="45.5703125" style="13" customWidth="1"/>
    <col min="16132" max="16132" width="22.85546875" style="13" bestFit="1" customWidth="1"/>
    <col min="16133" max="16134" width="31.42578125" style="13" customWidth="1"/>
    <col min="16135" max="16135" width="40.140625" style="13" customWidth="1"/>
    <col min="16136" max="16136" width="27.28515625" style="13" customWidth="1"/>
    <col min="16137" max="16137" width="20.7109375" style="13" customWidth="1"/>
    <col min="16138" max="16138" width="22.42578125" style="13" customWidth="1"/>
    <col min="16139" max="16142" width="0" style="13" hidden="1" customWidth="1"/>
    <col min="16143" max="16143" width="41.42578125" style="13" customWidth="1"/>
    <col min="16144" max="16144" width="34.5703125" style="13" customWidth="1"/>
    <col min="16145" max="16145" width="70.7109375" style="13" customWidth="1"/>
    <col min="16146" max="16146" width="49.28515625" style="13" customWidth="1"/>
    <col min="16147" max="16147" width="35.85546875" style="13" customWidth="1"/>
    <col min="16148" max="16384" width="11.5703125" style="13"/>
  </cols>
  <sheetData>
    <row r="1" spans="1:18" ht="15.75" thickBot="1"/>
    <row r="2" spans="1:18" s="1" customFormat="1" ht="66.75" customHeight="1">
      <c r="A2" s="2"/>
      <c r="B2" s="971" t="s">
        <v>495</v>
      </c>
      <c r="C2" s="972"/>
      <c r="D2" s="972"/>
      <c r="E2" s="972"/>
      <c r="F2" s="972"/>
      <c r="G2" s="972"/>
      <c r="H2" s="979" t="s">
        <v>7</v>
      </c>
      <c r="I2" s="980"/>
      <c r="J2" s="981"/>
      <c r="K2" s="979" t="s">
        <v>424</v>
      </c>
      <c r="L2" s="980"/>
      <c r="M2" s="980"/>
      <c r="N2" s="981"/>
      <c r="O2" s="979" t="s">
        <v>1186</v>
      </c>
      <c r="P2" s="980"/>
      <c r="Q2" s="980"/>
      <c r="R2" s="981"/>
    </row>
    <row r="3" spans="1:18" s="2" customFormat="1" ht="15.75" customHeight="1" thickBot="1">
      <c r="C3" s="24"/>
      <c r="H3" s="982"/>
      <c r="I3" s="983"/>
      <c r="J3" s="984"/>
      <c r="K3" s="982"/>
      <c r="L3" s="983"/>
      <c r="M3" s="983"/>
      <c r="N3" s="984"/>
      <c r="O3" s="982"/>
      <c r="P3" s="983"/>
      <c r="Q3" s="983"/>
      <c r="R3" s="984"/>
    </row>
    <row r="4" spans="1:18" s="2" customFormat="1" ht="36" customHeight="1" thickBot="1">
      <c r="B4" s="973" t="s">
        <v>1</v>
      </c>
      <c r="C4" s="974" t="s">
        <v>2</v>
      </c>
      <c r="D4" s="973" t="s">
        <v>3</v>
      </c>
      <c r="E4" s="973" t="s">
        <v>4</v>
      </c>
      <c r="F4" s="973" t="s">
        <v>1437</v>
      </c>
      <c r="G4" s="977" t="s">
        <v>5</v>
      </c>
      <c r="H4" s="974" t="s">
        <v>9</v>
      </c>
      <c r="I4" s="974" t="s">
        <v>10</v>
      </c>
      <c r="J4" s="1024" t="s">
        <v>11</v>
      </c>
      <c r="K4" s="977" t="s">
        <v>421</v>
      </c>
      <c r="L4" s="977" t="s">
        <v>426</v>
      </c>
      <c r="M4" s="977" t="s">
        <v>422</v>
      </c>
      <c r="N4" s="1013" t="s">
        <v>423</v>
      </c>
      <c r="O4" s="977" t="s">
        <v>421</v>
      </c>
      <c r="P4" s="977" t="s">
        <v>426</v>
      </c>
      <c r="Q4" s="977" t="s">
        <v>422</v>
      </c>
      <c r="R4" s="1013" t="s">
        <v>423</v>
      </c>
    </row>
    <row r="5" spans="1:18" s="2" customFormat="1" ht="15.75" customHeight="1" thickBot="1">
      <c r="B5" s="973"/>
      <c r="C5" s="975"/>
      <c r="D5" s="973"/>
      <c r="E5" s="973"/>
      <c r="F5" s="973"/>
      <c r="G5" s="978"/>
      <c r="H5" s="976"/>
      <c r="I5" s="976"/>
      <c r="J5" s="1025"/>
      <c r="K5" s="1017"/>
      <c r="L5" s="1017"/>
      <c r="M5" s="1017"/>
      <c r="N5" s="1023"/>
      <c r="O5" s="1017"/>
      <c r="P5" s="1017"/>
      <c r="Q5" s="1017"/>
      <c r="R5" s="1023"/>
    </row>
    <row r="6" spans="1:18" s="2" customFormat="1" ht="30.75" customHeight="1" thickBot="1">
      <c r="B6" s="974"/>
      <c r="C6" s="975"/>
      <c r="D6" s="974"/>
      <c r="E6" s="974"/>
      <c r="F6" s="974"/>
      <c r="G6" s="82" t="s">
        <v>8</v>
      </c>
      <c r="H6" s="82"/>
      <c r="I6" s="82"/>
      <c r="J6" s="82"/>
      <c r="K6" s="978"/>
      <c r="L6" s="978"/>
      <c r="M6" s="978"/>
      <c r="N6" s="1016"/>
      <c r="O6" s="978"/>
      <c r="P6" s="978"/>
      <c r="Q6" s="978"/>
      <c r="R6" s="1016"/>
    </row>
    <row r="7" spans="1:18" s="835" customFormat="1" ht="25.5" customHeight="1">
      <c r="A7" s="832">
        <v>510608002</v>
      </c>
      <c r="B7" s="226" t="s">
        <v>277</v>
      </c>
      <c r="C7" s="227"/>
      <c r="D7" s="228"/>
      <c r="E7" s="228"/>
      <c r="F7" s="833"/>
      <c r="G7" s="833"/>
      <c r="H7" s="833"/>
      <c r="I7" s="833"/>
      <c r="J7" s="834"/>
      <c r="K7" s="229"/>
      <c r="L7" s="229"/>
      <c r="M7" s="229"/>
      <c r="N7" s="229"/>
      <c r="O7" s="229"/>
      <c r="P7" s="229"/>
      <c r="Q7" s="229"/>
      <c r="R7" s="229"/>
    </row>
    <row r="8" spans="1:18" s="835" customFormat="1" ht="36">
      <c r="A8" s="836">
        <v>510608002000025</v>
      </c>
      <c r="B8" s="230" t="s">
        <v>278</v>
      </c>
      <c r="C8" s="231"/>
      <c r="D8" s="232"/>
      <c r="E8" s="232"/>
      <c r="F8" s="232"/>
      <c r="G8" s="232"/>
      <c r="H8" s="232"/>
      <c r="I8" s="232"/>
      <c r="J8" s="233"/>
      <c r="K8" s="233"/>
      <c r="L8" s="233"/>
      <c r="M8" s="233"/>
      <c r="N8" s="233"/>
      <c r="O8" s="233"/>
      <c r="P8" s="233"/>
      <c r="Q8" s="233"/>
      <c r="R8" s="233"/>
    </row>
    <row r="9" spans="1:18" ht="60" customHeight="1">
      <c r="A9" s="837"/>
      <c r="B9" s="612" t="s">
        <v>279</v>
      </c>
      <c r="C9" s="235" t="s">
        <v>280</v>
      </c>
      <c r="D9" s="608" t="s">
        <v>281</v>
      </c>
      <c r="E9" s="838">
        <v>900000000</v>
      </c>
      <c r="F9" s="838">
        <v>900000000</v>
      </c>
      <c r="G9" s="608" t="s">
        <v>52</v>
      </c>
      <c r="H9" s="608" t="s">
        <v>496</v>
      </c>
      <c r="I9" s="608" t="s">
        <v>496</v>
      </c>
      <c r="J9" s="198" t="s">
        <v>497</v>
      </c>
      <c r="K9" s="608" t="s">
        <v>1438</v>
      </c>
      <c r="L9" s="990" t="s">
        <v>727</v>
      </c>
      <c r="M9" s="610" t="s">
        <v>1439</v>
      </c>
      <c r="N9" s="18"/>
      <c r="O9" s="608" t="s">
        <v>1438</v>
      </c>
      <c r="P9" s="990" t="s">
        <v>727</v>
      </c>
      <c r="Q9" s="610" t="s">
        <v>1191</v>
      </c>
      <c r="R9" s="18" t="s">
        <v>425</v>
      </c>
    </row>
    <row r="10" spans="1:18" s="840" customFormat="1" ht="27.75" customHeight="1">
      <c r="A10" s="839">
        <v>510608002000026</v>
      </c>
      <c r="B10" s="237" t="s">
        <v>282</v>
      </c>
      <c r="C10" s="238"/>
      <c r="D10" s="239"/>
      <c r="E10" s="240"/>
      <c r="F10" s="240"/>
      <c r="G10" s="239"/>
      <c r="H10" s="18"/>
      <c r="I10" s="18"/>
      <c r="J10" s="186"/>
      <c r="K10" s="239"/>
      <c r="L10" s="1003"/>
      <c r="M10" s="239"/>
      <c r="N10" s="239"/>
      <c r="O10" s="239"/>
      <c r="P10" s="1003"/>
      <c r="Q10" s="239"/>
      <c r="R10" s="239"/>
    </row>
    <row r="11" spans="1:18" ht="99" customHeight="1">
      <c r="A11" s="837">
        <v>5.10608002000026E+16</v>
      </c>
      <c r="B11" s="612" t="s">
        <v>283</v>
      </c>
      <c r="C11" s="241" t="s">
        <v>284</v>
      </c>
      <c r="D11" s="608" t="s">
        <v>285</v>
      </c>
      <c r="E11" s="242">
        <v>80000000</v>
      </c>
      <c r="F11" s="242">
        <v>80000000</v>
      </c>
      <c r="G11" s="608" t="s">
        <v>52</v>
      </c>
      <c r="H11" s="608" t="s">
        <v>501</v>
      </c>
      <c r="I11" s="608" t="s">
        <v>498</v>
      </c>
      <c r="J11" s="198" t="s">
        <v>499</v>
      </c>
      <c r="K11" s="610"/>
      <c r="L11" s="1003"/>
      <c r="M11" s="610" t="s">
        <v>728</v>
      </c>
      <c r="N11" s="18"/>
      <c r="O11" s="610"/>
      <c r="P11" s="1003"/>
      <c r="Q11" s="613" t="s">
        <v>1192</v>
      </c>
      <c r="R11" s="18"/>
    </row>
    <row r="12" spans="1:18" ht="27.75" customHeight="1">
      <c r="A12" s="836">
        <v>510608002000027</v>
      </c>
      <c r="B12" s="230" t="s">
        <v>286</v>
      </c>
      <c r="C12" s="231"/>
      <c r="D12" s="232"/>
      <c r="E12" s="243"/>
      <c r="F12" s="243"/>
      <c r="G12" s="244"/>
      <c r="H12" s="232"/>
      <c r="I12" s="232"/>
      <c r="J12" s="233"/>
      <c r="K12" s="232"/>
      <c r="L12" s="1003"/>
      <c r="M12" s="232"/>
      <c r="N12" s="18"/>
      <c r="O12" s="232"/>
      <c r="P12" s="1003"/>
      <c r="Q12" s="232"/>
      <c r="R12" s="18"/>
    </row>
    <row r="13" spans="1:18" ht="31.5" customHeight="1">
      <c r="A13" s="837">
        <v>5.1060800200002704E+16</v>
      </c>
      <c r="B13" s="612" t="s">
        <v>287</v>
      </c>
      <c r="C13" s="241" t="s">
        <v>288</v>
      </c>
      <c r="D13" s="245" t="s">
        <v>285</v>
      </c>
      <c r="E13" s="246">
        <v>2050000000</v>
      </c>
      <c r="F13" s="246">
        <v>2077400000</v>
      </c>
      <c r="G13" s="247" t="s">
        <v>289</v>
      </c>
      <c r="H13" s="608" t="s">
        <v>496</v>
      </c>
      <c r="I13" s="608" t="s">
        <v>496</v>
      </c>
      <c r="J13" s="198" t="s">
        <v>497</v>
      </c>
      <c r="K13" s="608" t="s">
        <v>1440</v>
      </c>
      <c r="L13" s="1003"/>
      <c r="M13" s="608" t="s">
        <v>1441</v>
      </c>
      <c r="N13" s="18"/>
      <c r="O13" s="608" t="s">
        <v>1440</v>
      </c>
      <c r="P13" s="1003"/>
      <c r="Q13" s="610" t="s">
        <v>1193</v>
      </c>
      <c r="R13" s="18"/>
    </row>
    <row r="14" spans="1:18" ht="44.25" customHeight="1">
      <c r="A14" s="837">
        <v>5.1060800200002704E+16</v>
      </c>
      <c r="B14" s="612" t="s">
        <v>290</v>
      </c>
      <c r="C14" s="241" t="s">
        <v>291</v>
      </c>
      <c r="D14" s="245" t="s">
        <v>285</v>
      </c>
      <c r="E14" s="246">
        <v>800000000</v>
      </c>
      <c r="F14" s="246">
        <v>780000000</v>
      </c>
      <c r="G14" s="608" t="s">
        <v>52</v>
      </c>
      <c r="H14" s="608" t="s">
        <v>496</v>
      </c>
      <c r="I14" s="608" t="s">
        <v>496</v>
      </c>
      <c r="J14" s="198" t="s">
        <v>500</v>
      </c>
      <c r="K14" s="608"/>
      <c r="L14" s="1003"/>
      <c r="M14" s="610" t="s">
        <v>729</v>
      </c>
      <c r="N14" s="18"/>
      <c r="O14" s="608"/>
      <c r="P14" s="1003"/>
      <c r="Q14" s="610" t="s">
        <v>1194</v>
      </c>
      <c r="R14" s="18"/>
    </row>
    <row r="15" spans="1:18" s="831" customFormat="1" ht="12.75" customHeight="1">
      <c r="A15" s="836">
        <v>510608002000028</v>
      </c>
      <c r="B15" s="230" t="s">
        <v>292</v>
      </c>
      <c r="C15" s="231"/>
      <c r="D15" s="232"/>
      <c r="E15" s="243"/>
      <c r="F15" s="243"/>
      <c r="G15" s="248"/>
      <c r="H15" s="232"/>
      <c r="I15" s="232"/>
      <c r="J15" s="233"/>
      <c r="K15" s="232"/>
      <c r="L15" s="1003"/>
      <c r="M15" s="232"/>
      <c r="N15" s="841"/>
      <c r="O15" s="232"/>
      <c r="P15" s="1003"/>
      <c r="Q15" s="232"/>
      <c r="R15" s="841"/>
    </row>
    <row r="16" spans="1:18" ht="69.75" customHeight="1">
      <c r="A16" s="837">
        <v>5.10608002000028E+16</v>
      </c>
      <c r="B16" s="249" t="s">
        <v>293</v>
      </c>
      <c r="C16" s="241" t="s">
        <v>294</v>
      </c>
      <c r="D16" s="608" t="s">
        <v>285</v>
      </c>
      <c r="E16" s="242">
        <v>80000000</v>
      </c>
      <c r="F16" s="242">
        <v>45571760</v>
      </c>
      <c r="G16" s="608" t="s">
        <v>52</v>
      </c>
      <c r="H16" s="608" t="s">
        <v>501</v>
      </c>
      <c r="I16" s="250" t="s">
        <v>502</v>
      </c>
      <c r="J16" s="198" t="s">
        <v>500</v>
      </c>
      <c r="K16" s="608"/>
      <c r="L16" s="1003"/>
      <c r="M16" s="610" t="s">
        <v>730</v>
      </c>
      <c r="N16" s="18"/>
      <c r="O16" s="608"/>
      <c r="P16" s="1003"/>
      <c r="Q16" s="610" t="s">
        <v>1195</v>
      </c>
      <c r="R16" s="651"/>
    </row>
    <row r="17" spans="1:22" s="435" customFormat="1">
      <c r="A17" s="836">
        <v>510608002000029</v>
      </c>
      <c r="B17" s="230" t="s">
        <v>295</v>
      </c>
      <c r="C17" s="251"/>
      <c r="D17" s="252"/>
      <c r="E17" s="253"/>
      <c r="F17" s="253"/>
      <c r="G17" s="252"/>
      <c r="H17" s="232"/>
      <c r="I17" s="232"/>
      <c r="J17" s="233"/>
      <c r="K17" s="232"/>
      <c r="L17" s="1003"/>
      <c r="M17" s="232"/>
      <c r="N17" s="842"/>
      <c r="O17" s="232"/>
      <c r="P17" s="1003"/>
      <c r="Q17" s="232"/>
      <c r="R17" s="842"/>
    </row>
    <row r="18" spans="1:22" ht="30" customHeight="1">
      <c r="A18" s="1018">
        <v>5.1060800200002896E+16</v>
      </c>
      <c r="B18" s="1019" t="s">
        <v>296</v>
      </c>
      <c r="C18" s="241" t="s">
        <v>297</v>
      </c>
      <c r="D18" s="608" t="s">
        <v>285</v>
      </c>
      <c r="E18" s="242">
        <v>10000000</v>
      </c>
      <c r="F18" s="242">
        <v>10000000</v>
      </c>
      <c r="G18" s="608" t="s">
        <v>52</v>
      </c>
      <c r="H18" s="608" t="s">
        <v>498</v>
      </c>
      <c r="I18" s="608" t="s">
        <v>501</v>
      </c>
      <c r="J18" s="198" t="s">
        <v>501</v>
      </c>
      <c r="K18" s="608" t="s">
        <v>726</v>
      </c>
      <c r="L18" s="1003"/>
      <c r="M18" s="608" t="s">
        <v>1371</v>
      </c>
      <c r="N18" s="18"/>
      <c r="O18" s="608" t="s">
        <v>726</v>
      </c>
      <c r="P18" s="1003"/>
      <c r="Q18" s="610" t="s">
        <v>1196</v>
      </c>
      <c r="R18" s="651"/>
      <c r="S18" s="98">
        <f>10000000-5684580</f>
        <v>4315420</v>
      </c>
    </row>
    <row r="19" spans="1:22" ht="30">
      <c r="A19" s="1018"/>
      <c r="B19" s="1020"/>
      <c r="C19" s="241" t="s">
        <v>298</v>
      </c>
      <c r="D19" s="608" t="s">
        <v>285</v>
      </c>
      <c r="E19" s="242">
        <v>40000000</v>
      </c>
      <c r="F19" s="242">
        <v>40000000</v>
      </c>
      <c r="G19" s="608" t="s">
        <v>52</v>
      </c>
      <c r="H19" s="608" t="s">
        <v>496</v>
      </c>
      <c r="I19" s="608" t="s">
        <v>501</v>
      </c>
      <c r="J19" s="198" t="s">
        <v>501</v>
      </c>
      <c r="K19" s="608" t="s">
        <v>726</v>
      </c>
      <c r="L19" s="1003"/>
      <c r="M19" s="608" t="s">
        <v>1371</v>
      </c>
      <c r="N19" s="18"/>
      <c r="O19" s="608" t="s">
        <v>726</v>
      </c>
      <c r="P19" s="1003"/>
      <c r="Q19" s="610" t="s">
        <v>1197</v>
      </c>
      <c r="R19" s="651"/>
      <c r="S19" s="98"/>
      <c r="T19" s="98"/>
    </row>
    <row r="20" spans="1:22">
      <c r="A20" s="843"/>
      <c r="B20" s="1021"/>
      <c r="C20" s="241" t="s">
        <v>1442</v>
      </c>
      <c r="D20" s="608"/>
      <c r="E20" s="242"/>
      <c r="F20" s="242">
        <v>7028240</v>
      </c>
      <c r="G20" s="608"/>
      <c r="H20" s="608"/>
      <c r="I20" s="608"/>
      <c r="J20" s="198"/>
      <c r="K20" s="608"/>
      <c r="L20" s="1003"/>
      <c r="M20" s="608"/>
      <c r="N20" s="18"/>
      <c r="O20" s="608"/>
      <c r="P20" s="1003"/>
      <c r="Q20" s="610"/>
      <c r="R20" s="651"/>
      <c r="S20" s="98"/>
      <c r="T20" s="98"/>
    </row>
    <row r="21" spans="1:22" ht="28.5" customHeight="1">
      <c r="A21" s="843" t="s">
        <v>1201</v>
      </c>
      <c r="B21" s="844" t="s">
        <v>1202</v>
      </c>
      <c r="C21" s="241" t="s">
        <v>1203</v>
      </c>
      <c r="D21" s="608" t="s">
        <v>285</v>
      </c>
      <c r="E21" s="242">
        <v>0</v>
      </c>
      <c r="F21" s="845">
        <v>20000000</v>
      </c>
      <c r="G21" s="608" t="s">
        <v>52</v>
      </c>
      <c r="H21" s="608"/>
      <c r="I21" s="608" t="s">
        <v>1204</v>
      </c>
      <c r="J21" s="198" t="s">
        <v>499</v>
      </c>
      <c r="K21" s="608"/>
      <c r="L21" s="1003"/>
      <c r="M21" s="608"/>
      <c r="N21" s="18"/>
      <c r="O21" s="608" t="s">
        <v>1198</v>
      </c>
      <c r="P21" s="1003"/>
      <c r="Q21" s="608" t="s">
        <v>1198</v>
      </c>
      <c r="R21" s="651"/>
      <c r="S21" s="98"/>
      <c r="T21" s="98"/>
    </row>
    <row r="22" spans="1:22" ht="45" customHeight="1">
      <c r="A22" s="1022">
        <v>5.1060800200002896E+16</v>
      </c>
      <c r="B22" s="1019" t="s">
        <v>299</v>
      </c>
      <c r="C22" s="241" t="s">
        <v>300</v>
      </c>
      <c r="D22" s="608" t="s">
        <v>285</v>
      </c>
      <c r="E22" s="242">
        <v>8000000</v>
      </c>
      <c r="F22" s="242">
        <v>8000000</v>
      </c>
      <c r="G22" s="608" t="s">
        <v>52</v>
      </c>
      <c r="H22" s="608" t="s">
        <v>501</v>
      </c>
      <c r="I22" s="608" t="s">
        <v>501</v>
      </c>
      <c r="J22" s="198" t="s">
        <v>502</v>
      </c>
      <c r="K22" s="608" t="s">
        <v>726</v>
      </c>
      <c r="L22" s="1003"/>
      <c r="M22" s="608" t="s">
        <v>731</v>
      </c>
      <c r="N22" s="18"/>
      <c r="O22" s="608" t="s">
        <v>726</v>
      </c>
      <c r="P22" s="1003"/>
      <c r="Q22" s="610" t="s">
        <v>1199</v>
      </c>
      <c r="R22" s="651"/>
      <c r="S22" s="98"/>
      <c r="T22" s="98"/>
      <c r="U22" s="98"/>
      <c r="V22" s="98"/>
    </row>
    <row r="23" spans="1:22" ht="22.5" hidden="1" customHeight="1">
      <c r="A23" s="1022"/>
      <c r="B23" s="1020"/>
      <c r="C23" s="254" t="s">
        <v>301</v>
      </c>
      <c r="D23" s="608" t="s">
        <v>285</v>
      </c>
      <c r="E23" s="242"/>
      <c r="F23" s="242"/>
      <c r="G23" s="608"/>
      <c r="H23" s="608" t="s">
        <v>501</v>
      </c>
      <c r="I23" s="608" t="s">
        <v>501</v>
      </c>
      <c r="J23" s="186"/>
      <c r="K23" s="608" t="s">
        <v>726</v>
      </c>
      <c r="L23" s="1003"/>
      <c r="M23" s="608" t="s">
        <v>731</v>
      </c>
      <c r="N23" s="18"/>
      <c r="O23" s="608" t="s">
        <v>726</v>
      </c>
      <c r="P23" s="1003"/>
      <c r="Q23" s="608" t="s">
        <v>731</v>
      </c>
      <c r="R23" s="18"/>
    </row>
    <row r="24" spans="1:22" ht="30">
      <c r="A24" s="1022"/>
      <c r="B24" s="1021"/>
      <c r="C24" s="241" t="s">
        <v>302</v>
      </c>
      <c r="D24" s="608" t="s">
        <v>285</v>
      </c>
      <c r="E24" s="242">
        <v>32000000</v>
      </c>
      <c r="F24" s="242">
        <v>32000000</v>
      </c>
      <c r="G24" s="608" t="s">
        <v>52</v>
      </c>
      <c r="H24" s="608" t="s">
        <v>501</v>
      </c>
      <c r="I24" s="608" t="s">
        <v>501</v>
      </c>
      <c r="J24" s="198" t="s">
        <v>502</v>
      </c>
      <c r="K24" s="608" t="s">
        <v>726</v>
      </c>
      <c r="L24" s="966"/>
      <c r="M24" s="608" t="s">
        <v>731</v>
      </c>
      <c r="N24" s="18"/>
      <c r="O24" s="608" t="s">
        <v>726</v>
      </c>
      <c r="P24" s="966"/>
      <c r="Q24" s="610" t="s">
        <v>1200</v>
      </c>
      <c r="R24" s="651"/>
    </row>
    <row r="25" spans="1:22">
      <c r="E25" s="846">
        <f>SUM(E9:E24)</f>
        <v>4000000000</v>
      </c>
      <c r="F25" s="846">
        <f>SUM(F9:F24)</f>
        <v>4000000000</v>
      </c>
      <c r="G25" s="144"/>
      <c r="K25" s="847"/>
      <c r="L25" s="847"/>
      <c r="M25" s="847"/>
      <c r="N25" s="847"/>
      <c r="O25" s="847"/>
      <c r="P25" s="847"/>
      <c r="Q25" s="847"/>
      <c r="R25" s="847"/>
    </row>
    <row r="26" spans="1:22">
      <c r="F26" s="848">
        <f>E25-F25</f>
        <v>0</v>
      </c>
      <c r="G26" s="98"/>
    </row>
    <row r="27" spans="1:22">
      <c r="Q27" s="918" t="s">
        <v>1475</v>
      </c>
      <c r="R27" s="13">
        <v>9</v>
      </c>
    </row>
    <row r="28" spans="1:22">
      <c r="Q28" s="918" t="s">
        <v>1476</v>
      </c>
      <c r="R28" s="13">
        <v>9</v>
      </c>
    </row>
    <row r="29" spans="1:22">
      <c r="Q29" s="918" t="s">
        <v>1477</v>
      </c>
      <c r="R29" s="915">
        <f>R28/R27</f>
        <v>1</v>
      </c>
    </row>
  </sheetData>
  <dataConsolidate/>
  <mergeCells count="27">
    <mergeCell ref="B2:G2"/>
    <mergeCell ref="H2:J3"/>
    <mergeCell ref="K2:N3"/>
    <mergeCell ref="O2:R3"/>
    <mergeCell ref="B4:B6"/>
    <mergeCell ref="C4:C6"/>
    <mergeCell ref="D4:D6"/>
    <mergeCell ref="E4:E6"/>
    <mergeCell ref="F4:F6"/>
    <mergeCell ref="G4:G5"/>
    <mergeCell ref="O4:O6"/>
    <mergeCell ref="P4:P6"/>
    <mergeCell ref="Q4:Q6"/>
    <mergeCell ref="R4:R6"/>
    <mergeCell ref="L9:L24"/>
    <mergeCell ref="P9:P24"/>
    <mergeCell ref="L4:L6"/>
    <mergeCell ref="M4:M6"/>
    <mergeCell ref="A18:A19"/>
    <mergeCell ref="B18:B20"/>
    <mergeCell ref="A22:A24"/>
    <mergeCell ref="B22:B24"/>
    <mergeCell ref="N4:N6"/>
    <mergeCell ref="H4:H5"/>
    <mergeCell ref="I4:I5"/>
    <mergeCell ref="J4:J5"/>
    <mergeCell ref="K4:K6"/>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S26"/>
  <sheetViews>
    <sheetView topLeftCell="H13" workbookViewId="0">
      <selection activeCell="K9" sqref="K9:K22"/>
    </sheetView>
  </sheetViews>
  <sheetFormatPr baseColWidth="10" defaultColWidth="11.5703125" defaultRowHeight="15"/>
  <cols>
    <col min="1" max="1" width="4.28515625" style="13" customWidth="1"/>
    <col min="2" max="2" width="68.42578125" style="13" customWidth="1"/>
    <col min="3" max="3" width="45.5703125" style="80" customWidth="1"/>
    <col min="4" max="4" width="22.85546875" style="13" bestFit="1" customWidth="1"/>
    <col min="5" max="5" width="21.28515625" style="13" customWidth="1"/>
    <col min="6" max="6" width="40.140625" style="13" customWidth="1"/>
    <col min="7" max="7" width="17.140625" style="13" customWidth="1"/>
    <col min="8" max="8" width="19.140625" style="13" customWidth="1"/>
    <col min="9" max="9" width="21.42578125" style="13" customWidth="1"/>
    <col min="10" max="10" width="23.42578125" style="13" customWidth="1"/>
    <col min="11" max="11" width="16.42578125" style="13" customWidth="1"/>
    <col min="12" max="12" width="28.5703125" style="13" customWidth="1"/>
    <col min="13" max="13" width="11.5703125" style="296" customWidth="1"/>
    <col min="14" max="14" width="15.85546875" style="13" customWidth="1"/>
    <col min="15" max="15" width="19.85546875" style="13" customWidth="1"/>
    <col min="16" max="16" width="19.28515625" style="13" customWidth="1"/>
    <col min="17" max="17" width="21.42578125" style="13" customWidth="1"/>
    <col min="18" max="18" width="16" style="13" customWidth="1"/>
    <col min="19" max="256" width="11.5703125" style="13"/>
    <col min="257" max="257" width="19.5703125" style="13" customWidth="1"/>
    <col min="258" max="258" width="68.42578125" style="13" customWidth="1"/>
    <col min="259" max="259" width="45.5703125" style="13" customWidth="1"/>
    <col min="260" max="260" width="22.85546875" style="13" bestFit="1" customWidth="1"/>
    <col min="261" max="261" width="31.42578125" style="13" customWidth="1"/>
    <col min="262" max="262" width="40.140625" style="13" customWidth="1"/>
    <col min="263" max="512" width="11.5703125" style="13"/>
    <col min="513" max="513" width="19.5703125" style="13" customWidth="1"/>
    <col min="514" max="514" width="68.42578125" style="13" customWidth="1"/>
    <col min="515" max="515" width="45.5703125" style="13" customWidth="1"/>
    <col min="516" max="516" width="22.85546875" style="13" bestFit="1" customWidth="1"/>
    <col min="517" max="517" width="31.42578125" style="13" customWidth="1"/>
    <col min="518" max="518" width="40.140625" style="13" customWidth="1"/>
    <col min="519" max="768" width="11.5703125" style="13"/>
    <col min="769" max="769" width="19.5703125" style="13" customWidth="1"/>
    <col min="770" max="770" width="68.42578125" style="13" customWidth="1"/>
    <col min="771" max="771" width="45.5703125" style="13" customWidth="1"/>
    <col min="772" max="772" width="22.85546875" style="13" bestFit="1" customWidth="1"/>
    <col min="773" max="773" width="31.42578125" style="13" customWidth="1"/>
    <col min="774" max="774" width="40.140625" style="13" customWidth="1"/>
    <col min="775" max="1024" width="11.5703125" style="13"/>
    <col min="1025" max="1025" width="19.5703125" style="13" customWidth="1"/>
    <col min="1026" max="1026" width="68.42578125" style="13" customWidth="1"/>
    <col min="1027" max="1027" width="45.5703125" style="13" customWidth="1"/>
    <col min="1028" max="1028" width="22.85546875" style="13" bestFit="1" customWidth="1"/>
    <col min="1029" max="1029" width="31.42578125" style="13" customWidth="1"/>
    <col min="1030" max="1030" width="40.140625" style="13" customWidth="1"/>
    <col min="1031" max="1280" width="11.5703125" style="13"/>
    <col min="1281" max="1281" width="19.5703125" style="13" customWidth="1"/>
    <col min="1282" max="1282" width="68.42578125" style="13" customWidth="1"/>
    <col min="1283" max="1283" width="45.5703125" style="13" customWidth="1"/>
    <col min="1284" max="1284" width="22.85546875" style="13" bestFit="1" customWidth="1"/>
    <col min="1285" max="1285" width="31.42578125" style="13" customWidth="1"/>
    <col min="1286" max="1286" width="40.140625" style="13" customWidth="1"/>
    <col min="1287" max="1536" width="11.5703125" style="13"/>
    <col min="1537" max="1537" width="19.5703125" style="13" customWidth="1"/>
    <col min="1538" max="1538" width="68.42578125" style="13" customWidth="1"/>
    <col min="1539" max="1539" width="45.5703125" style="13" customWidth="1"/>
    <col min="1540" max="1540" width="22.85546875" style="13" bestFit="1" customWidth="1"/>
    <col min="1541" max="1541" width="31.42578125" style="13" customWidth="1"/>
    <col min="1542" max="1542" width="40.140625" style="13" customWidth="1"/>
    <col min="1543" max="1792" width="11.5703125" style="13"/>
    <col min="1793" max="1793" width="19.5703125" style="13" customWidth="1"/>
    <col min="1794" max="1794" width="68.42578125" style="13" customWidth="1"/>
    <col min="1795" max="1795" width="45.5703125" style="13" customWidth="1"/>
    <col min="1796" max="1796" width="22.85546875" style="13" bestFit="1" customWidth="1"/>
    <col min="1797" max="1797" width="31.42578125" style="13" customWidth="1"/>
    <col min="1798" max="1798" width="40.140625" style="13" customWidth="1"/>
    <col min="1799" max="2048" width="11.5703125" style="13"/>
    <col min="2049" max="2049" width="19.5703125" style="13" customWidth="1"/>
    <col min="2050" max="2050" width="68.42578125" style="13" customWidth="1"/>
    <col min="2051" max="2051" width="45.5703125" style="13" customWidth="1"/>
    <col min="2052" max="2052" width="22.85546875" style="13" bestFit="1" customWidth="1"/>
    <col min="2053" max="2053" width="31.42578125" style="13" customWidth="1"/>
    <col min="2054" max="2054" width="40.140625" style="13" customWidth="1"/>
    <col min="2055" max="2304" width="11.5703125" style="13"/>
    <col min="2305" max="2305" width="19.5703125" style="13" customWidth="1"/>
    <col min="2306" max="2306" width="68.42578125" style="13" customWidth="1"/>
    <col min="2307" max="2307" width="45.5703125" style="13" customWidth="1"/>
    <col min="2308" max="2308" width="22.85546875" style="13" bestFit="1" customWidth="1"/>
    <col min="2309" max="2309" width="31.42578125" style="13" customWidth="1"/>
    <col min="2310" max="2310" width="40.140625" style="13" customWidth="1"/>
    <col min="2311" max="2560" width="11.5703125" style="13"/>
    <col min="2561" max="2561" width="19.5703125" style="13" customWidth="1"/>
    <col min="2562" max="2562" width="68.42578125" style="13" customWidth="1"/>
    <col min="2563" max="2563" width="45.5703125" style="13" customWidth="1"/>
    <col min="2564" max="2564" width="22.85546875" style="13" bestFit="1" customWidth="1"/>
    <col min="2565" max="2565" width="31.42578125" style="13" customWidth="1"/>
    <col min="2566" max="2566" width="40.140625" style="13" customWidth="1"/>
    <col min="2567" max="2816" width="11.5703125" style="13"/>
    <col min="2817" max="2817" width="19.5703125" style="13" customWidth="1"/>
    <col min="2818" max="2818" width="68.42578125" style="13" customWidth="1"/>
    <col min="2819" max="2819" width="45.5703125" style="13" customWidth="1"/>
    <col min="2820" max="2820" width="22.85546875" style="13" bestFit="1" customWidth="1"/>
    <col min="2821" max="2821" width="31.42578125" style="13" customWidth="1"/>
    <col min="2822" max="2822" width="40.140625" style="13" customWidth="1"/>
    <col min="2823" max="3072" width="11.5703125" style="13"/>
    <col min="3073" max="3073" width="19.5703125" style="13" customWidth="1"/>
    <col min="3074" max="3074" width="68.42578125" style="13" customWidth="1"/>
    <col min="3075" max="3075" width="45.5703125" style="13" customWidth="1"/>
    <col min="3076" max="3076" width="22.85546875" style="13" bestFit="1" customWidth="1"/>
    <col min="3077" max="3077" width="31.42578125" style="13" customWidth="1"/>
    <col min="3078" max="3078" width="40.140625" style="13" customWidth="1"/>
    <col min="3079" max="3328" width="11.5703125" style="13"/>
    <col min="3329" max="3329" width="19.5703125" style="13" customWidth="1"/>
    <col min="3330" max="3330" width="68.42578125" style="13" customWidth="1"/>
    <col min="3331" max="3331" width="45.5703125" style="13" customWidth="1"/>
    <col min="3332" max="3332" width="22.85546875" style="13" bestFit="1" customWidth="1"/>
    <col min="3333" max="3333" width="31.42578125" style="13" customWidth="1"/>
    <col min="3334" max="3334" width="40.140625" style="13" customWidth="1"/>
    <col min="3335" max="3584" width="11.5703125" style="13"/>
    <col min="3585" max="3585" width="19.5703125" style="13" customWidth="1"/>
    <col min="3586" max="3586" width="68.42578125" style="13" customWidth="1"/>
    <col min="3587" max="3587" width="45.5703125" style="13" customWidth="1"/>
    <col min="3588" max="3588" width="22.85546875" style="13" bestFit="1" customWidth="1"/>
    <col min="3589" max="3589" width="31.42578125" style="13" customWidth="1"/>
    <col min="3590" max="3590" width="40.140625" style="13" customWidth="1"/>
    <col min="3591" max="3840" width="11.5703125" style="13"/>
    <col min="3841" max="3841" width="19.5703125" style="13" customWidth="1"/>
    <col min="3842" max="3842" width="68.42578125" style="13" customWidth="1"/>
    <col min="3843" max="3843" width="45.5703125" style="13" customWidth="1"/>
    <col min="3844" max="3844" width="22.85546875" style="13" bestFit="1" customWidth="1"/>
    <col min="3845" max="3845" width="31.42578125" style="13" customWidth="1"/>
    <col min="3846" max="3846" width="40.140625" style="13" customWidth="1"/>
    <col min="3847" max="4096" width="11.5703125" style="13"/>
    <col min="4097" max="4097" width="19.5703125" style="13" customWidth="1"/>
    <col min="4098" max="4098" width="68.42578125" style="13" customWidth="1"/>
    <col min="4099" max="4099" width="45.5703125" style="13" customWidth="1"/>
    <col min="4100" max="4100" width="22.85546875" style="13" bestFit="1" customWidth="1"/>
    <col min="4101" max="4101" width="31.42578125" style="13" customWidth="1"/>
    <col min="4102" max="4102" width="40.140625" style="13" customWidth="1"/>
    <col min="4103" max="4352" width="11.5703125" style="13"/>
    <col min="4353" max="4353" width="19.5703125" style="13" customWidth="1"/>
    <col min="4354" max="4354" width="68.42578125" style="13" customWidth="1"/>
    <col min="4355" max="4355" width="45.5703125" style="13" customWidth="1"/>
    <col min="4356" max="4356" width="22.85546875" style="13" bestFit="1" customWidth="1"/>
    <col min="4357" max="4357" width="31.42578125" style="13" customWidth="1"/>
    <col min="4358" max="4358" width="40.140625" style="13" customWidth="1"/>
    <col min="4359" max="4608" width="11.5703125" style="13"/>
    <col min="4609" max="4609" width="19.5703125" style="13" customWidth="1"/>
    <col min="4610" max="4610" width="68.42578125" style="13" customWidth="1"/>
    <col min="4611" max="4611" width="45.5703125" style="13" customWidth="1"/>
    <col min="4612" max="4612" width="22.85546875" style="13" bestFit="1" customWidth="1"/>
    <col min="4613" max="4613" width="31.42578125" style="13" customWidth="1"/>
    <col min="4614" max="4614" width="40.140625" style="13" customWidth="1"/>
    <col min="4615" max="4864" width="11.5703125" style="13"/>
    <col min="4865" max="4865" width="19.5703125" style="13" customWidth="1"/>
    <col min="4866" max="4866" width="68.42578125" style="13" customWidth="1"/>
    <col min="4867" max="4867" width="45.5703125" style="13" customWidth="1"/>
    <col min="4868" max="4868" width="22.85546875" style="13" bestFit="1" customWidth="1"/>
    <col min="4869" max="4869" width="31.42578125" style="13" customWidth="1"/>
    <col min="4870" max="4870" width="40.140625" style="13" customWidth="1"/>
    <col min="4871" max="5120" width="11.5703125" style="13"/>
    <col min="5121" max="5121" width="19.5703125" style="13" customWidth="1"/>
    <col min="5122" max="5122" width="68.42578125" style="13" customWidth="1"/>
    <col min="5123" max="5123" width="45.5703125" style="13" customWidth="1"/>
    <col min="5124" max="5124" width="22.85546875" style="13" bestFit="1" customWidth="1"/>
    <col min="5125" max="5125" width="31.42578125" style="13" customWidth="1"/>
    <col min="5126" max="5126" width="40.140625" style="13" customWidth="1"/>
    <col min="5127" max="5376" width="11.5703125" style="13"/>
    <col min="5377" max="5377" width="19.5703125" style="13" customWidth="1"/>
    <col min="5378" max="5378" width="68.42578125" style="13" customWidth="1"/>
    <col min="5379" max="5379" width="45.5703125" style="13" customWidth="1"/>
    <col min="5380" max="5380" width="22.85546875" style="13" bestFit="1" customWidth="1"/>
    <col min="5381" max="5381" width="31.42578125" style="13" customWidth="1"/>
    <col min="5382" max="5382" width="40.140625" style="13" customWidth="1"/>
    <col min="5383" max="5632" width="11.5703125" style="13"/>
    <col min="5633" max="5633" width="19.5703125" style="13" customWidth="1"/>
    <col min="5634" max="5634" width="68.42578125" style="13" customWidth="1"/>
    <col min="5635" max="5635" width="45.5703125" style="13" customWidth="1"/>
    <col min="5636" max="5636" width="22.85546875" style="13" bestFit="1" customWidth="1"/>
    <col min="5637" max="5637" width="31.42578125" style="13" customWidth="1"/>
    <col min="5638" max="5638" width="40.140625" style="13" customWidth="1"/>
    <col min="5639" max="5888" width="11.5703125" style="13"/>
    <col min="5889" max="5889" width="19.5703125" style="13" customWidth="1"/>
    <col min="5890" max="5890" width="68.42578125" style="13" customWidth="1"/>
    <col min="5891" max="5891" width="45.5703125" style="13" customWidth="1"/>
    <col min="5892" max="5892" width="22.85546875" style="13" bestFit="1" customWidth="1"/>
    <col min="5893" max="5893" width="31.42578125" style="13" customWidth="1"/>
    <col min="5894" max="5894" width="40.140625" style="13" customWidth="1"/>
    <col min="5895" max="6144" width="11.5703125" style="13"/>
    <col min="6145" max="6145" width="19.5703125" style="13" customWidth="1"/>
    <col min="6146" max="6146" width="68.42578125" style="13" customWidth="1"/>
    <col min="6147" max="6147" width="45.5703125" style="13" customWidth="1"/>
    <col min="6148" max="6148" width="22.85546875" style="13" bestFit="1" customWidth="1"/>
    <col min="6149" max="6149" width="31.42578125" style="13" customWidth="1"/>
    <col min="6150" max="6150" width="40.140625" style="13" customWidth="1"/>
    <col min="6151" max="6400" width="11.5703125" style="13"/>
    <col min="6401" max="6401" width="19.5703125" style="13" customWidth="1"/>
    <col min="6402" max="6402" width="68.42578125" style="13" customWidth="1"/>
    <col min="6403" max="6403" width="45.5703125" style="13" customWidth="1"/>
    <col min="6404" max="6404" width="22.85546875" style="13" bestFit="1" customWidth="1"/>
    <col min="6405" max="6405" width="31.42578125" style="13" customWidth="1"/>
    <col min="6406" max="6406" width="40.140625" style="13" customWidth="1"/>
    <col min="6407" max="6656" width="11.5703125" style="13"/>
    <col min="6657" max="6657" width="19.5703125" style="13" customWidth="1"/>
    <col min="6658" max="6658" width="68.42578125" style="13" customWidth="1"/>
    <col min="6659" max="6659" width="45.5703125" style="13" customWidth="1"/>
    <col min="6660" max="6660" width="22.85546875" style="13" bestFit="1" customWidth="1"/>
    <col min="6661" max="6661" width="31.42578125" style="13" customWidth="1"/>
    <col min="6662" max="6662" width="40.140625" style="13" customWidth="1"/>
    <col min="6663" max="6912" width="11.5703125" style="13"/>
    <col min="6913" max="6913" width="19.5703125" style="13" customWidth="1"/>
    <col min="6914" max="6914" width="68.42578125" style="13" customWidth="1"/>
    <col min="6915" max="6915" width="45.5703125" style="13" customWidth="1"/>
    <col min="6916" max="6916" width="22.85546875" style="13" bestFit="1" customWidth="1"/>
    <col min="6917" max="6917" width="31.42578125" style="13" customWidth="1"/>
    <col min="6918" max="6918" width="40.140625" style="13" customWidth="1"/>
    <col min="6919" max="7168" width="11.5703125" style="13"/>
    <col min="7169" max="7169" width="19.5703125" style="13" customWidth="1"/>
    <col min="7170" max="7170" width="68.42578125" style="13" customWidth="1"/>
    <col min="7171" max="7171" width="45.5703125" style="13" customWidth="1"/>
    <col min="7172" max="7172" width="22.85546875" style="13" bestFit="1" customWidth="1"/>
    <col min="7173" max="7173" width="31.42578125" style="13" customWidth="1"/>
    <col min="7174" max="7174" width="40.140625" style="13" customWidth="1"/>
    <col min="7175" max="7424" width="11.5703125" style="13"/>
    <col min="7425" max="7425" width="19.5703125" style="13" customWidth="1"/>
    <col min="7426" max="7426" width="68.42578125" style="13" customWidth="1"/>
    <col min="7427" max="7427" width="45.5703125" style="13" customWidth="1"/>
    <col min="7428" max="7428" width="22.85546875" style="13" bestFit="1" customWidth="1"/>
    <col min="7429" max="7429" width="31.42578125" style="13" customWidth="1"/>
    <col min="7430" max="7430" width="40.140625" style="13" customWidth="1"/>
    <col min="7431" max="7680" width="11.5703125" style="13"/>
    <col min="7681" max="7681" width="19.5703125" style="13" customWidth="1"/>
    <col min="7682" max="7682" width="68.42578125" style="13" customWidth="1"/>
    <col min="7683" max="7683" width="45.5703125" style="13" customWidth="1"/>
    <col min="7684" max="7684" width="22.85546875" style="13" bestFit="1" customWidth="1"/>
    <col min="7685" max="7685" width="31.42578125" style="13" customWidth="1"/>
    <col min="7686" max="7686" width="40.140625" style="13" customWidth="1"/>
    <col min="7687" max="7936" width="11.5703125" style="13"/>
    <col min="7937" max="7937" width="19.5703125" style="13" customWidth="1"/>
    <col min="7938" max="7938" width="68.42578125" style="13" customWidth="1"/>
    <col min="7939" max="7939" width="45.5703125" style="13" customWidth="1"/>
    <col min="7940" max="7940" width="22.85546875" style="13" bestFit="1" customWidth="1"/>
    <col min="7941" max="7941" width="31.42578125" style="13" customWidth="1"/>
    <col min="7942" max="7942" width="40.140625" style="13" customWidth="1"/>
    <col min="7943" max="8192" width="11.5703125" style="13"/>
    <col min="8193" max="8193" width="19.5703125" style="13" customWidth="1"/>
    <col min="8194" max="8194" width="68.42578125" style="13" customWidth="1"/>
    <col min="8195" max="8195" width="45.5703125" style="13" customWidth="1"/>
    <col min="8196" max="8196" width="22.85546875" style="13" bestFit="1" customWidth="1"/>
    <col min="8197" max="8197" width="31.42578125" style="13" customWidth="1"/>
    <col min="8198" max="8198" width="40.140625" style="13" customWidth="1"/>
    <col min="8199" max="8448" width="11.5703125" style="13"/>
    <col min="8449" max="8449" width="19.5703125" style="13" customWidth="1"/>
    <col min="8450" max="8450" width="68.42578125" style="13" customWidth="1"/>
    <col min="8451" max="8451" width="45.5703125" style="13" customWidth="1"/>
    <col min="8452" max="8452" width="22.85546875" style="13" bestFit="1" customWidth="1"/>
    <col min="8453" max="8453" width="31.42578125" style="13" customWidth="1"/>
    <col min="8454" max="8454" width="40.140625" style="13" customWidth="1"/>
    <col min="8455" max="8704" width="11.5703125" style="13"/>
    <col min="8705" max="8705" width="19.5703125" style="13" customWidth="1"/>
    <col min="8706" max="8706" width="68.42578125" style="13" customWidth="1"/>
    <col min="8707" max="8707" width="45.5703125" style="13" customWidth="1"/>
    <col min="8708" max="8708" width="22.85546875" style="13" bestFit="1" customWidth="1"/>
    <col min="8709" max="8709" width="31.42578125" style="13" customWidth="1"/>
    <col min="8710" max="8710" width="40.140625" style="13" customWidth="1"/>
    <col min="8711" max="8960" width="11.5703125" style="13"/>
    <col min="8961" max="8961" width="19.5703125" style="13" customWidth="1"/>
    <col min="8962" max="8962" width="68.42578125" style="13" customWidth="1"/>
    <col min="8963" max="8963" width="45.5703125" style="13" customWidth="1"/>
    <col min="8964" max="8964" width="22.85546875" style="13" bestFit="1" customWidth="1"/>
    <col min="8965" max="8965" width="31.42578125" style="13" customWidth="1"/>
    <col min="8966" max="8966" width="40.140625" style="13" customWidth="1"/>
    <col min="8967" max="9216" width="11.5703125" style="13"/>
    <col min="9217" max="9217" width="19.5703125" style="13" customWidth="1"/>
    <col min="9218" max="9218" width="68.42578125" style="13" customWidth="1"/>
    <col min="9219" max="9219" width="45.5703125" style="13" customWidth="1"/>
    <col min="9220" max="9220" width="22.85546875" style="13" bestFit="1" customWidth="1"/>
    <col min="9221" max="9221" width="31.42578125" style="13" customWidth="1"/>
    <col min="9222" max="9222" width="40.140625" style="13" customWidth="1"/>
    <col min="9223" max="9472" width="11.5703125" style="13"/>
    <col min="9473" max="9473" width="19.5703125" style="13" customWidth="1"/>
    <col min="9474" max="9474" width="68.42578125" style="13" customWidth="1"/>
    <col min="9475" max="9475" width="45.5703125" style="13" customWidth="1"/>
    <col min="9476" max="9476" width="22.85546875" style="13" bestFit="1" customWidth="1"/>
    <col min="9477" max="9477" width="31.42578125" style="13" customWidth="1"/>
    <col min="9478" max="9478" width="40.140625" style="13" customWidth="1"/>
    <col min="9479" max="9728" width="11.5703125" style="13"/>
    <col min="9729" max="9729" width="19.5703125" style="13" customWidth="1"/>
    <col min="9730" max="9730" width="68.42578125" style="13" customWidth="1"/>
    <col min="9731" max="9731" width="45.5703125" style="13" customWidth="1"/>
    <col min="9732" max="9732" width="22.85546875" style="13" bestFit="1" customWidth="1"/>
    <col min="9733" max="9733" width="31.42578125" style="13" customWidth="1"/>
    <col min="9734" max="9734" width="40.140625" style="13" customWidth="1"/>
    <col min="9735" max="9984" width="11.5703125" style="13"/>
    <col min="9985" max="9985" width="19.5703125" style="13" customWidth="1"/>
    <col min="9986" max="9986" width="68.42578125" style="13" customWidth="1"/>
    <col min="9987" max="9987" width="45.5703125" style="13" customWidth="1"/>
    <col min="9988" max="9988" width="22.85546875" style="13" bestFit="1" customWidth="1"/>
    <col min="9989" max="9989" width="31.42578125" style="13" customWidth="1"/>
    <col min="9990" max="9990" width="40.140625" style="13" customWidth="1"/>
    <col min="9991" max="10240" width="11.5703125" style="13"/>
    <col min="10241" max="10241" width="19.5703125" style="13" customWidth="1"/>
    <col min="10242" max="10242" width="68.42578125" style="13" customWidth="1"/>
    <col min="10243" max="10243" width="45.5703125" style="13" customWidth="1"/>
    <col min="10244" max="10244" width="22.85546875" style="13" bestFit="1" customWidth="1"/>
    <col min="10245" max="10245" width="31.42578125" style="13" customWidth="1"/>
    <col min="10246" max="10246" width="40.140625" style="13" customWidth="1"/>
    <col min="10247" max="10496" width="11.5703125" style="13"/>
    <col min="10497" max="10497" width="19.5703125" style="13" customWidth="1"/>
    <col min="10498" max="10498" width="68.42578125" style="13" customWidth="1"/>
    <col min="10499" max="10499" width="45.5703125" style="13" customWidth="1"/>
    <col min="10500" max="10500" width="22.85546875" style="13" bestFit="1" customWidth="1"/>
    <col min="10501" max="10501" width="31.42578125" style="13" customWidth="1"/>
    <col min="10502" max="10502" width="40.140625" style="13" customWidth="1"/>
    <col min="10503" max="10752" width="11.5703125" style="13"/>
    <col min="10753" max="10753" width="19.5703125" style="13" customWidth="1"/>
    <col min="10754" max="10754" width="68.42578125" style="13" customWidth="1"/>
    <col min="10755" max="10755" width="45.5703125" style="13" customWidth="1"/>
    <col min="10756" max="10756" width="22.85546875" style="13" bestFit="1" customWidth="1"/>
    <col min="10757" max="10757" width="31.42578125" style="13" customWidth="1"/>
    <col min="10758" max="10758" width="40.140625" style="13" customWidth="1"/>
    <col min="10759" max="11008" width="11.5703125" style="13"/>
    <col min="11009" max="11009" width="19.5703125" style="13" customWidth="1"/>
    <col min="11010" max="11010" width="68.42578125" style="13" customWidth="1"/>
    <col min="11011" max="11011" width="45.5703125" style="13" customWidth="1"/>
    <col min="11012" max="11012" width="22.85546875" style="13" bestFit="1" customWidth="1"/>
    <col min="11013" max="11013" width="31.42578125" style="13" customWidth="1"/>
    <col min="11014" max="11014" width="40.140625" style="13" customWidth="1"/>
    <col min="11015" max="11264" width="11.5703125" style="13"/>
    <col min="11265" max="11265" width="19.5703125" style="13" customWidth="1"/>
    <col min="11266" max="11266" width="68.42578125" style="13" customWidth="1"/>
    <col min="11267" max="11267" width="45.5703125" style="13" customWidth="1"/>
    <col min="11268" max="11268" width="22.85546875" style="13" bestFit="1" customWidth="1"/>
    <col min="11269" max="11269" width="31.42578125" style="13" customWidth="1"/>
    <col min="11270" max="11270" width="40.140625" style="13" customWidth="1"/>
    <col min="11271" max="11520" width="11.5703125" style="13"/>
    <col min="11521" max="11521" width="19.5703125" style="13" customWidth="1"/>
    <col min="11522" max="11522" width="68.42578125" style="13" customWidth="1"/>
    <col min="11523" max="11523" width="45.5703125" style="13" customWidth="1"/>
    <col min="11524" max="11524" width="22.85546875" style="13" bestFit="1" customWidth="1"/>
    <col min="11525" max="11525" width="31.42578125" style="13" customWidth="1"/>
    <col min="11526" max="11526" width="40.140625" style="13" customWidth="1"/>
    <col min="11527" max="11776" width="11.5703125" style="13"/>
    <col min="11777" max="11777" width="19.5703125" style="13" customWidth="1"/>
    <col min="11778" max="11778" width="68.42578125" style="13" customWidth="1"/>
    <col min="11779" max="11779" width="45.5703125" style="13" customWidth="1"/>
    <col min="11780" max="11780" width="22.85546875" style="13" bestFit="1" customWidth="1"/>
    <col min="11781" max="11781" width="31.42578125" style="13" customWidth="1"/>
    <col min="11782" max="11782" width="40.140625" style="13" customWidth="1"/>
    <col min="11783" max="12032" width="11.5703125" style="13"/>
    <col min="12033" max="12033" width="19.5703125" style="13" customWidth="1"/>
    <col min="12034" max="12034" width="68.42578125" style="13" customWidth="1"/>
    <col min="12035" max="12035" width="45.5703125" style="13" customWidth="1"/>
    <col min="12036" max="12036" width="22.85546875" style="13" bestFit="1" customWidth="1"/>
    <col min="12037" max="12037" width="31.42578125" style="13" customWidth="1"/>
    <col min="12038" max="12038" width="40.140625" style="13" customWidth="1"/>
    <col min="12039" max="12288" width="11.5703125" style="13"/>
    <col min="12289" max="12289" width="19.5703125" style="13" customWidth="1"/>
    <col min="12290" max="12290" width="68.42578125" style="13" customWidth="1"/>
    <col min="12291" max="12291" width="45.5703125" style="13" customWidth="1"/>
    <col min="12292" max="12292" width="22.85546875" style="13" bestFit="1" customWidth="1"/>
    <col min="12293" max="12293" width="31.42578125" style="13" customWidth="1"/>
    <col min="12294" max="12294" width="40.140625" style="13" customWidth="1"/>
    <col min="12295" max="12544" width="11.5703125" style="13"/>
    <col min="12545" max="12545" width="19.5703125" style="13" customWidth="1"/>
    <col min="12546" max="12546" width="68.42578125" style="13" customWidth="1"/>
    <col min="12547" max="12547" width="45.5703125" style="13" customWidth="1"/>
    <col min="12548" max="12548" width="22.85546875" style="13" bestFit="1" customWidth="1"/>
    <col min="12549" max="12549" width="31.42578125" style="13" customWidth="1"/>
    <col min="12550" max="12550" width="40.140625" style="13" customWidth="1"/>
    <col min="12551" max="12800" width="11.5703125" style="13"/>
    <col min="12801" max="12801" width="19.5703125" style="13" customWidth="1"/>
    <col min="12802" max="12802" width="68.42578125" style="13" customWidth="1"/>
    <col min="12803" max="12803" width="45.5703125" style="13" customWidth="1"/>
    <col min="12804" max="12804" width="22.85546875" style="13" bestFit="1" customWidth="1"/>
    <col min="12805" max="12805" width="31.42578125" style="13" customWidth="1"/>
    <col min="12806" max="12806" width="40.140625" style="13" customWidth="1"/>
    <col min="12807" max="13056" width="11.5703125" style="13"/>
    <col min="13057" max="13057" width="19.5703125" style="13" customWidth="1"/>
    <col min="13058" max="13058" width="68.42578125" style="13" customWidth="1"/>
    <col min="13059" max="13059" width="45.5703125" style="13" customWidth="1"/>
    <col min="13060" max="13060" width="22.85546875" style="13" bestFit="1" customWidth="1"/>
    <col min="13061" max="13061" width="31.42578125" style="13" customWidth="1"/>
    <col min="13062" max="13062" width="40.140625" style="13" customWidth="1"/>
    <col min="13063" max="13312" width="11.5703125" style="13"/>
    <col min="13313" max="13313" width="19.5703125" style="13" customWidth="1"/>
    <col min="13314" max="13314" width="68.42578125" style="13" customWidth="1"/>
    <col min="13315" max="13315" width="45.5703125" style="13" customWidth="1"/>
    <col min="13316" max="13316" width="22.85546875" style="13" bestFit="1" customWidth="1"/>
    <col min="13317" max="13317" width="31.42578125" style="13" customWidth="1"/>
    <col min="13318" max="13318" width="40.140625" style="13" customWidth="1"/>
    <col min="13319" max="13568" width="11.5703125" style="13"/>
    <col min="13569" max="13569" width="19.5703125" style="13" customWidth="1"/>
    <col min="13570" max="13570" width="68.42578125" style="13" customWidth="1"/>
    <col min="13571" max="13571" width="45.5703125" style="13" customWidth="1"/>
    <col min="13572" max="13572" width="22.85546875" style="13" bestFit="1" customWidth="1"/>
    <col min="13573" max="13573" width="31.42578125" style="13" customWidth="1"/>
    <col min="13574" max="13574" width="40.140625" style="13" customWidth="1"/>
    <col min="13575" max="13824" width="11.5703125" style="13"/>
    <col min="13825" max="13825" width="19.5703125" style="13" customWidth="1"/>
    <col min="13826" max="13826" width="68.42578125" style="13" customWidth="1"/>
    <col min="13827" max="13827" width="45.5703125" style="13" customWidth="1"/>
    <col min="13828" max="13828" width="22.85546875" style="13" bestFit="1" customWidth="1"/>
    <col min="13829" max="13829" width="31.42578125" style="13" customWidth="1"/>
    <col min="13830" max="13830" width="40.140625" style="13" customWidth="1"/>
    <col min="13831" max="14080" width="11.5703125" style="13"/>
    <col min="14081" max="14081" width="19.5703125" style="13" customWidth="1"/>
    <col min="14082" max="14082" width="68.42578125" style="13" customWidth="1"/>
    <col min="14083" max="14083" width="45.5703125" style="13" customWidth="1"/>
    <col min="14084" max="14084" width="22.85546875" style="13" bestFit="1" customWidth="1"/>
    <col min="14085" max="14085" width="31.42578125" style="13" customWidth="1"/>
    <col min="14086" max="14086" width="40.140625" style="13" customWidth="1"/>
    <col min="14087" max="14336" width="11.5703125" style="13"/>
    <col min="14337" max="14337" width="19.5703125" style="13" customWidth="1"/>
    <col min="14338" max="14338" width="68.42578125" style="13" customWidth="1"/>
    <col min="14339" max="14339" width="45.5703125" style="13" customWidth="1"/>
    <col min="14340" max="14340" width="22.85546875" style="13" bestFit="1" customWidth="1"/>
    <col min="14341" max="14341" width="31.42578125" style="13" customWidth="1"/>
    <col min="14342" max="14342" width="40.140625" style="13" customWidth="1"/>
    <col min="14343" max="14592" width="11.5703125" style="13"/>
    <col min="14593" max="14593" width="19.5703125" style="13" customWidth="1"/>
    <col min="14594" max="14594" width="68.42578125" style="13" customWidth="1"/>
    <col min="14595" max="14595" width="45.5703125" style="13" customWidth="1"/>
    <col min="14596" max="14596" width="22.85546875" style="13" bestFit="1" customWidth="1"/>
    <col min="14597" max="14597" width="31.42578125" style="13" customWidth="1"/>
    <col min="14598" max="14598" width="40.140625" style="13" customWidth="1"/>
    <col min="14599" max="14848" width="11.5703125" style="13"/>
    <col min="14849" max="14849" width="19.5703125" style="13" customWidth="1"/>
    <col min="14850" max="14850" width="68.42578125" style="13" customWidth="1"/>
    <col min="14851" max="14851" width="45.5703125" style="13" customWidth="1"/>
    <col min="14852" max="14852" width="22.85546875" style="13" bestFit="1" customWidth="1"/>
    <col min="14853" max="14853" width="31.42578125" style="13" customWidth="1"/>
    <col min="14854" max="14854" width="40.140625" style="13" customWidth="1"/>
    <col min="14855" max="15104" width="11.5703125" style="13"/>
    <col min="15105" max="15105" width="19.5703125" style="13" customWidth="1"/>
    <col min="15106" max="15106" width="68.42578125" style="13" customWidth="1"/>
    <col min="15107" max="15107" width="45.5703125" style="13" customWidth="1"/>
    <col min="15108" max="15108" width="22.85546875" style="13" bestFit="1" customWidth="1"/>
    <col min="15109" max="15109" width="31.42578125" style="13" customWidth="1"/>
    <col min="15110" max="15110" width="40.140625" style="13" customWidth="1"/>
    <col min="15111" max="15360" width="11.5703125" style="13"/>
    <col min="15361" max="15361" width="19.5703125" style="13" customWidth="1"/>
    <col min="15362" max="15362" width="68.42578125" style="13" customWidth="1"/>
    <col min="15363" max="15363" width="45.5703125" style="13" customWidth="1"/>
    <col min="15364" max="15364" width="22.85546875" style="13" bestFit="1" customWidth="1"/>
    <col min="15365" max="15365" width="31.42578125" style="13" customWidth="1"/>
    <col min="15366" max="15366" width="40.140625" style="13" customWidth="1"/>
    <col min="15367" max="15616" width="11.5703125" style="13"/>
    <col min="15617" max="15617" width="19.5703125" style="13" customWidth="1"/>
    <col min="15618" max="15618" width="68.42578125" style="13" customWidth="1"/>
    <col min="15619" max="15619" width="45.5703125" style="13" customWidth="1"/>
    <col min="15620" max="15620" width="22.85546875" style="13" bestFit="1" customWidth="1"/>
    <col min="15621" max="15621" width="31.42578125" style="13" customWidth="1"/>
    <col min="15622" max="15622" width="40.140625" style="13" customWidth="1"/>
    <col min="15623" max="15872" width="11.5703125" style="13"/>
    <col min="15873" max="15873" width="19.5703125" style="13" customWidth="1"/>
    <col min="15874" max="15874" width="68.42578125" style="13" customWidth="1"/>
    <col min="15875" max="15875" width="45.5703125" style="13" customWidth="1"/>
    <col min="15876" max="15876" width="22.85546875" style="13" bestFit="1" customWidth="1"/>
    <col min="15877" max="15877" width="31.42578125" style="13" customWidth="1"/>
    <col min="15878" max="15878" width="40.140625" style="13" customWidth="1"/>
    <col min="15879" max="16128" width="11.5703125" style="13"/>
    <col min="16129" max="16129" width="19.5703125" style="13" customWidth="1"/>
    <col min="16130" max="16130" width="68.42578125" style="13" customWidth="1"/>
    <col min="16131" max="16131" width="45.5703125" style="13" customWidth="1"/>
    <col min="16132" max="16132" width="22.85546875" style="13" bestFit="1" customWidth="1"/>
    <col min="16133" max="16133" width="31.42578125" style="13" customWidth="1"/>
    <col min="16134" max="16134" width="40.140625" style="13" customWidth="1"/>
    <col min="16135" max="16384" width="11.5703125" style="13"/>
  </cols>
  <sheetData>
    <row r="1" spans="2:19" ht="15.75" thickBot="1"/>
    <row r="2" spans="2:19" s="1" customFormat="1" ht="66.75" customHeight="1">
      <c r="B2" s="971" t="s">
        <v>495</v>
      </c>
      <c r="C2" s="972"/>
      <c r="D2" s="972"/>
      <c r="E2" s="972"/>
      <c r="F2" s="972"/>
      <c r="G2" s="979" t="s">
        <v>7</v>
      </c>
      <c r="H2" s="980"/>
      <c r="I2" s="981"/>
      <c r="J2" s="985" t="s">
        <v>424</v>
      </c>
      <c r="K2" s="986"/>
      <c r="L2" s="986"/>
      <c r="M2" s="986"/>
      <c r="N2" s="986"/>
      <c r="O2" s="985" t="s">
        <v>1186</v>
      </c>
      <c r="P2" s="986"/>
      <c r="Q2" s="986"/>
      <c r="R2" s="986"/>
      <c r="S2" s="986"/>
    </row>
    <row r="3" spans="2:19" s="2" customFormat="1" ht="15.75" customHeight="1" thickBot="1">
      <c r="C3" s="24"/>
      <c r="G3" s="982"/>
      <c r="H3" s="983"/>
      <c r="I3" s="984"/>
      <c r="J3" s="982"/>
      <c r="K3" s="983"/>
      <c r="L3" s="983"/>
      <c r="M3" s="983"/>
      <c r="N3" s="983"/>
      <c r="O3" s="982"/>
      <c r="P3" s="983"/>
      <c r="Q3" s="983"/>
      <c r="R3" s="983"/>
      <c r="S3" s="983"/>
    </row>
    <row r="4" spans="2:19" s="2" customFormat="1" ht="36" customHeight="1" thickBot="1">
      <c r="B4" s="973" t="s">
        <v>1</v>
      </c>
      <c r="C4" s="974" t="s">
        <v>2</v>
      </c>
      <c r="D4" s="973" t="s">
        <v>3</v>
      </c>
      <c r="E4" s="973" t="s">
        <v>4</v>
      </c>
      <c r="F4" s="977" t="s">
        <v>5</v>
      </c>
      <c r="G4" s="974" t="s">
        <v>9</v>
      </c>
      <c r="H4" s="974" t="s">
        <v>10</v>
      </c>
      <c r="I4" s="1024" t="s">
        <v>11</v>
      </c>
      <c r="J4" s="977" t="s">
        <v>421</v>
      </c>
      <c r="K4" s="977" t="s">
        <v>426</v>
      </c>
      <c r="L4" s="977" t="s">
        <v>422</v>
      </c>
      <c r="M4" s="1026" t="s">
        <v>423</v>
      </c>
      <c r="N4" s="1026" t="s">
        <v>422</v>
      </c>
      <c r="O4" s="977" t="s">
        <v>421</v>
      </c>
      <c r="P4" s="977" t="s">
        <v>426</v>
      </c>
      <c r="Q4" s="977" t="s">
        <v>422</v>
      </c>
      <c r="R4" s="1026" t="s">
        <v>423</v>
      </c>
      <c r="S4" s="1026" t="s">
        <v>422</v>
      </c>
    </row>
    <row r="5" spans="2:19" s="2" customFormat="1" ht="15.75" customHeight="1" thickBot="1">
      <c r="B5" s="973"/>
      <c r="C5" s="975"/>
      <c r="D5" s="973"/>
      <c r="E5" s="973"/>
      <c r="F5" s="978"/>
      <c r="G5" s="976"/>
      <c r="H5" s="976"/>
      <c r="I5" s="1025"/>
      <c r="J5" s="1017"/>
      <c r="K5" s="1017"/>
      <c r="L5" s="1017"/>
      <c r="M5" s="1027"/>
      <c r="N5" s="1027"/>
      <c r="O5" s="1017"/>
      <c r="P5" s="1017"/>
      <c r="Q5" s="1017"/>
      <c r="R5" s="1027"/>
      <c r="S5" s="1027"/>
    </row>
    <row r="6" spans="2:19" s="2" customFormat="1" ht="30.75" customHeight="1" thickBot="1">
      <c r="B6" s="974"/>
      <c r="C6" s="975"/>
      <c r="D6" s="974"/>
      <c r="E6" s="974"/>
      <c r="F6" s="3" t="s">
        <v>8</v>
      </c>
      <c r="G6" s="3"/>
      <c r="H6" s="3"/>
      <c r="I6" s="210"/>
      <c r="J6" s="978"/>
      <c r="K6" s="978"/>
      <c r="L6" s="978"/>
      <c r="M6" s="1028"/>
      <c r="N6" s="1027"/>
      <c r="O6" s="1017"/>
      <c r="P6" s="1017"/>
      <c r="Q6" s="1017"/>
      <c r="R6" s="1027"/>
      <c r="S6" s="1027"/>
    </row>
    <row r="7" spans="2:19" s="139" customFormat="1" ht="25.5" customHeight="1">
      <c r="B7" s="226" t="s">
        <v>277</v>
      </c>
      <c r="C7" s="227"/>
      <c r="D7" s="228"/>
      <c r="E7" s="228"/>
      <c r="F7" s="228"/>
      <c r="G7" s="228"/>
      <c r="H7" s="228"/>
      <c r="I7" s="229"/>
      <c r="J7" s="229"/>
      <c r="K7" s="229"/>
      <c r="L7" s="229"/>
      <c r="M7" s="229"/>
      <c r="N7" s="470"/>
      <c r="O7" s="470"/>
      <c r="P7" s="470"/>
      <c r="Q7" s="470"/>
      <c r="R7" s="470"/>
      <c r="S7" s="470"/>
    </row>
    <row r="8" spans="2:19" s="139" customFormat="1" ht="36">
      <c r="B8" s="230" t="s">
        <v>278</v>
      </c>
      <c r="C8" s="231"/>
      <c r="D8" s="232"/>
      <c r="E8" s="232"/>
      <c r="F8" s="232"/>
      <c r="G8" s="232"/>
      <c r="H8" s="232"/>
      <c r="I8" s="233"/>
      <c r="J8" s="233"/>
      <c r="K8" s="233"/>
      <c r="L8" s="233"/>
      <c r="M8" s="233"/>
      <c r="N8" s="470"/>
      <c r="O8" s="470"/>
      <c r="P8" s="470"/>
      <c r="Q8" s="470"/>
      <c r="R8" s="470"/>
      <c r="S8" s="470"/>
    </row>
    <row r="9" spans="2:19" s="140" customFormat="1" ht="30">
      <c r="B9" s="234" t="s">
        <v>279</v>
      </c>
      <c r="C9" s="235" t="s">
        <v>280</v>
      </c>
      <c r="D9" s="207" t="s">
        <v>281</v>
      </c>
      <c r="E9" s="236">
        <v>900000000</v>
      </c>
      <c r="F9" s="207" t="s">
        <v>52</v>
      </c>
      <c r="G9" s="358" t="s">
        <v>496</v>
      </c>
      <c r="H9" s="358" t="s">
        <v>496</v>
      </c>
      <c r="I9" s="370" t="s">
        <v>497</v>
      </c>
      <c r="J9" s="282" t="s">
        <v>16</v>
      </c>
      <c r="K9" s="990" t="s">
        <v>727</v>
      </c>
      <c r="L9" s="281" t="s">
        <v>783</v>
      </c>
      <c r="M9" s="468">
        <v>1</v>
      </c>
      <c r="N9" s="322"/>
      <c r="O9" s="322"/>
      <c r="P9" s="990" t="s">
        <v>727</v>
      </c>
      <c r="Q9" s="592" t="s">
        <v>1191</v>
      </c>
      <c r="R9" s="322"/>
      <c r="S9" s="322"/>
    </row>
    <row r="10" spans="2:19" s="141" customFormat="1" ht="27.75" customHeight="1">
      <c r="B10" s="237" t="s">
        <v>282</v>
      </c>
      <c r="C10" s="238"/>
      <c r="D10" s="239"/>
      <c r="E10" s="240"/>
      <c r="F10" s="239"/>
      <c r="G10" s="18"/>
      <c r="H10" s="18"/>
      <c r="I10" s="186"/>
      <c r="J10" s="239"/>
      <c r="K10" s="1003"/>
      <c r="L10" s="239"/>
      <c r="M10" s="469"/>
      <c r="N10" s="471"/>
      <c r="O10" s="471"/>
      <c r="P10" s="1003"/>
      <c r="Q10" s="239"/>
      <c r="R10" s="471"/>
      <c r="S10" s="471"/>
    </row>
    <row r="11" spans="2:19" s="140" customFormat="1" ht="63" customHeight="1">
      <c r="B11" s="234" t="s">
        <v>283</v>
      </c>
      <c r="C11" s="241" t="s">
        <v>284</v>
      </c>
      <c r="D11" s="207" t="s">
        <v>285</v>
      </c>
      <c r="E11" s="242">
        <v>80000000</v>
      </c>
      <c r="F11" s="207" t="s">
        <v>52</v>
      </c>
      <c r="G11" s="358" t="s">
        <v>496</v>
      </c>
      <c r="H11" s="358" t="s">
        <v>498</v>
      </c>
      <c r="I11" s="198" t="s">
        <v>499</v>
      </c>
      <c r="J11" s="281" t="s">
        <v>16</v>
      </c>
      <c r="K11" s="1003"/>
      <c r="L11" s="281" t="s">
        <v>728</v>
      </c>
      <c r="M11" s="468">
        <v>1</v>
      </c>
      <c r="N11" s="322"/>
      <c r="O11" s="322"/>
      <c r="P11" s="1003"/>
      <c r="Q11" s="603" t="s">
        <v>1192</v>
      </c>
      <c r="R11" s="322"/>
      <c r="S11" s="322"/>
    </row>
    <row r="12" spans="2:19" s="140" customFormat="1" ht="27.75" customHeight="1">
      <c r="B12" s="230" t="s">
        <v>286</v>
      </c>
      <c r="C12" s="231"/>
      <c r="D12" s="232"/>
      <c r="E12" s="243"/>
      <c r="F12" s="244"/>
      <c r="G12" s="232"/>
      <c r="H12" s="232"/>
      <c r="I12" s="233"/>
      <c r="J12" s="233"/>
      <c r="K12" s="1003"/>
      <c r="L12" s="232"/>
      <c r="M12" s="233"/>
      <c r="N12" s="322"/>
      <c r="O12" s="322"/>
      <c r="P12" s="1003"/>
      <c r="Q12" s="232"/>
      <c r="R12" s="322"/>
      <c r="S12" s="322"/>
    </row>
    <row r="13" spans="2:19" s="140" customFormat="1" ht="34.5" customHeight="1">
      <c r="B13" s="234" t="s">
        <v>287</v>
      </c>
      <c r="C13" s="241" t="s">
        <v>288</v>
      </c>
      <c r="D13" s="245" t="s">
        <v>285</v>
      </c>
      <c r="E13" s="246">
        <v>2050000000</v>
      </c>
      <c r="F13" s="247" t="s">
        <v>289</v>
      </c>
      <c r="G13" s="358" t="s">
        <v>496</v>
      </c>
      <c r="H13" s="358" t="s">
        <v>496</v>
      </c>
      <c r="I13" s="198" t="s">
        <v>497</v>
      </c>
      <c r="J13" s="313" t="s">
        <v>16</v>
      </c>
      <c r="K13" s="1003"/>
      <c r="L13" s="313" t="s">
        <v>784</v>
      </c>
      <c r="M13" s="468">
        <v>1</v>
      </c>
      <c r="N13" s="322"/>
      <c r="O13" s="322"/>
      <c r="P13" s="1003"/>
      <c r="Q13" s="592" t="s">
        <v>1193</v>
      </c>
      <c r="R13" s="322"/>
      <c r="S13" s="322"/>
    </row>
    <row r="14" spans="2:19" s="140" customFormat="1" ht="46.5" customHeight="1">
      <c r="B14" s="234" t="s">
        <v>290</v>
      </c>
      <c r="C14" s="241" t="s">
        <v>291</v>
      </c>
      <c r="D14" s="245" t="s">
        <v>285</v>
      </c>
      <c r="E14" s="246">
        <v>800000000</v>
      </c>
      <c r="F14" s="207" t="s">
        <v>52</v>
      </c>
      <c r="G14" s="358" t="s">
        <v>496</v>
      </c>
      <c r="H14" s="358" t="s">
        <v>496</v>
      </c>
      <c r="I14" s="198" t="s">
        <v>500</v>
      </c>
      <c r="J14" s="313" t="s">
        <v>16</v>
      </c>
      <c r="K14" s="1003"/>
      <c r="L14" s="281" t="s">
        <v>729</v>
      </c>
      <c r="M14" s="468">
        <v>1</v>
      </c>
      <c r="N14" s="322"/>
      <c r="O14" s="322"/>
      <c r="P14" s="1003"/>
      <c r="Q14" s="592" t="s">
        <v>1194</v>
      </c>
      <c r="R14" s="322"/>
      <c r="S14" s="322"/>
    </row>
    <row r="15" spans="2:19" s="142" customFormat="1" ht="12.75" customHeight="1">
      <c r="B15" s="230" t="s">
        <v>292</v>
      </c>
      <c r="C15" s="231"/>
      <c r="D15" s="232"/>
      <c r="E15" s="243"/>
      <c r="F15" s="248"/>
      <c r="G15" s="232"/>
      <c r="H15" s="232"/>
      <c r="I15" s="233"/>
      <c r="J15" s="232"/>
      <c r="K15" s="1003"/>
      <c r="L15" s="232"/>
      <c r="M15" s="233"/>
      <c r="N15" s="472"/>
      <c r="O15" s="472"/>
      <c r="P15" s="1003"/>
      <c r="Q15" s="232"/>
      <c r="R15" s="472"/>
      <c r="S15" s="472"/>
    </row>
    <row r="16" spans="2:19" s="140" customFormat="1" ht="195">
      <c r="B16" s="249" t="s">
        <v>293</v>
      </c>
      <c r="C16" s="241" t="s">
        <v>294</v>
      </c>
      <c r="D16" s="207" t="s">
        <v>285</v>
      </c>
      <c r="E16" s="242">
        <v>80000000</v>
      </c>
      <c r="F16" s="207" t="s">
        <v>52</v>
      </c>
      <c r="G16" s="207" t="s">
        <v>501</v>
      </c>
      <c r="H16" s="250" t="s">
        <v>502</v>
      </c>
      <c r="I16" s="198" t="s">
        <v>500</v>
      </c>
      <c r="J16" s="282"/>
      <c r="K16" s="1003"/>
      <c r="L16" s="281" t="s">
        <v>730</v>
      </c>
      <c r="M16" s="468"/>
      <c r="N16" s="322"/>
      <c r="O16" s="322"/>
      <c r="P16" s="1003"/>
      <c r="Q16" s="592" t="s">
        <v>1195</v>
      </c>
      <c r="R16" s="322"/>
      <c r="S16" s="322"/>
    </row>
    <row r="17" spans="1:19" s="143" customFormat="1">
      <c r="B17" s="230" t="s">
        <v>295</v>
      </c>
      <c r="C17" s="251"/>
      <c r="D17" s="252"/>
      <c r="E17" s="253"/>
      <c r="F17" s="252"/>
      <c r="G17" s="232"/>
      <c r="H17" s="232"/>
      <c r="I17" s="233"/>
      <c r="J17" s="232"/>
      <c r="K17" s="1003"/>
      <c r="L17" s="232"/>
      <c r="M17" s="233"/>
      <c r="N17" s="473"/>
      <c r="O17" s="473"/>
      <c r="P17" s="1003"/>
      <c r="Q17" s="232"/>
      <c r="R17" s="473"/>
      <c r="S17" s="473"/>
    </row>
    <row r="18" spans="1:19" s="140" customFormat="1" ht="30" customHeight="1">
      <c r="B18" s="1029" t="s">
        <v>296</v>
      </c>
      <c r="C18" s="241" t="s">
        <v>297</v>
      </c>
      <c r="D18" s="207" t="s">
        <v>285</v>
      </c>
      <c r="E18" s="242">
        <v>10000000</v>
      </c>
      <c r="F18" s="207" t="s">
        <v>52</v>
      </c>
      <c r="G18" s="358" t="s">
        <v>498</v>
      </c>
      <c r="H18" s="207" t="s">
        <v>501</v>
      </c>
      <c r="I18" s="198" t="s">
        <v>501</v>
      </c>
      <c r="J18" s="282" t="s">
        <v>16</v>
      </c>
      <c r="K18" s="1003"/>
      <c r="L18" s="313" t="s">
        <v>785</v>
      </c>
      <c r="M18" s="468">
        <v>1</v>
      </c>
      <c r="N18" s="322"/>
      <c r="O18" s="322"/>
      <c r="P18" s="1003"/>
      <c r="Q18" s="592" t="s">
        <v>1196</v>
      </c>
      <c r="R18" s="322"/>
      <c r="S18" s="322"/>
    </row>
    <row r="19" spans="1:19" s="140" customFormat="1" ht="75">
      <c r="B19" s="1029"/>
      <c r="C19" s="241" t="s">
        <v>298</v>
      </c>
      <c r="D19" s="207" t="s">
        <v>285</v>
      </c>
      <c r="E19" s="242">
        <v>40000000</v>
      </c>
      <c r="F19" s="207" t="s">
        <v>52</v>
      </c>
      <c r="G19" s="358" t="s">
        <v>496</v>
      </c>
      <c r="H19" s="207" t="s">
        <v>501</v>
      </c>
      <c r="I19" s="198" t="s">
        <v>501</v>
      </c>
      <c r="J19" s="282" t="s">
        <v>16</v>
      </c>
      <c r="K19" s="1003"/>
      <c r="L19" s="313" t="s">
        <v>785</v>
      </c>
      <c r="M19" s="468">
        <v>1</v>
      </c>
      <c r="N19" s="322"/>
      <c r="O19" s="322"/>
      <c r="P19" s="1003"/>
      <c r="Q19" s="592" t="s">
        <v>1197</v>
      </c>
      <c r="R19" s="322"/>
      <c r="S19" s="322"/>
    </row>
    <row r="20" spans="1:19" s="140" customFormat="1" ht="22.5">
      <c r="B20" s="1019" t="s">
        <v>299</v>
      </c>
      <c r="C20" s="241" t="s">
        <v>300</v>
      </c>
      <c r="D20" s="207" t="s">
        <v>285</v>
      </c>
      <c r="E20" s="242">
        <v>8000000</v>
      </c>
      <c r="F20" s="207" t="s">
        <v>52</v>
      </c>
      <c r="G20" s="207" t="s">
        <v>501</v>
      </c>
      <c r="H20" s="207" t="s">
        <v>501</v>
      </c>
      <c r="I20" s="198" t="s">
        <v>502</v>
      </c>
      <c r="J20" s="282"/>
      <c r="K20" s="1003"/>
      <c r="L20" s="282"/>
      <c r="M20" s="468"/>
      <c r="N20" s="322"/>
      <c r="O20" s="322"/>
      <c r="P20" s="1003"/>
      <c r="Q20" s="592"/>
      <c r="R20" s="322"/>
      <c r="S20" s="322"/>
    </row>
    <row r="21" spans="1:19" s="140" customFormat="1" ht="22.5" hidden="1" customHeight="1">
      <c r="B21" s="1020"/>
      <c r="C21" s="254" t="s">
        <v>301</v>
      </c>
      <c r="D21" s="207" t="s">
        <v>285</v>
      </c>
      <c r="E21" s="242"/>
      <c r="F21" s="207"/>
      <c r="G21" s="207" t="s">
        <v>501</v>
      </c>
      <c r="H21" s="207" t="s">
        <v>501</v>
      </c>
      <c r="I21" s="186"/>
      <c r="J21" s="282" t="s">
        <v>726</v>
      </c>
      <c r="K21" s="1003"/>
      <c r="L21" s="282" t="s">
        <v>731</v>
      </c>
      <c r="M21" s="468"/>
      <c r="N21" s="322"/>
      <c r="O21" s="322"/>
      <c r="P21" s="1003"/>
      <c r="Q21" s="597" t="s">
        <v>1198</v>
      </c>
      <c r="R21" s="322"/>
      <c r="S21" s="322"/>
    </row>
    <row r="22" spans="1:19" s="140" customFormat="1" ht="120">
      <c r="B22" s="1021"/>
      <c r="C22" s="241" t="s">
        <v>302</v>
      </c>
      <c r="D22" s="207" t="s">
        <v>285</v>
      </c>
      <c r="E22" s="242">
        <v>32000000</v>
      </c>
      <c r="F22" s="207" t="s">
        <v>52</v>
      </c>
      <c r="G22" s="207" t="s">
        <v>501</v>
      </c>
      <c r="H22" s="207" t="s">
        <v>501</v>
      </c>
      <c r="I22" s="198" t="s">
        <v>502</v>
      </c>
      <c r="J22" s="282"/>
      <c r="K22" s="966"/>
      <c r="L22" s="282"/>
      <c r="M22" s="468"/>
      <c r="N22" s="322"/>
      <c r="O22" s="322"/>
      <c r="P22" s="966"/>
      <c r="Q22" s="592" t="s">
        <v>1199</v>
      </c>
      <c r="R22" s="322"/>
      <c r="S22" s="322"/>
    </row>
    <row r="23" spans="1:19">
      <c r="F23" s="144"/>
      <c r="J23" s="18"/>
      <c r="K23" s="18"/>
      <c r="L23" s="18"/>
      <c r="M23" s="468"/>
      <c r="N23" s="18"/>
      <c r="Q23" s="597" t="s">
        <v>731</v>
      </c>
    </row>
    <row r="24" spans="1:19" ht="90">
      <c r="F24" s="98"/>
      <c r="M24" s="346">
        <v>1</v>
      </c>
      <c r="Q24" s="592" t="s">
        <v>1200</v>
      </c>
    </row>
    <row r="26" spans="1:19" ht="89.25">
      <c r="A26" s="616" t="s">
        <v>1201</v>
      </c>
      <c r="B26" s="617" t="s">
        <v>1202</v>
      </c>
      <c r="C26" s="618" t="s">
        <v>1203</v>
      </c>
      <c r="D26" s="619" t="s">
        <v>285</v>
      </c>
      <c r="E26" s="620">
        <v>0</v>
      </c>
      <c r="F26" s="621">
        <v>20000000</v>
      </c>
      <c r="G26" s="619" t="s">
        <v>52</v>
      </c>
      <c r="H26" s="619"/>
      <c r="I26" s="619" t="s">
        <v>1204</v>
      </c>
      <c r="J26" s="622" t="s">
        <v>499</v>
      </c>
      <c r="K26" s="623"/>
      <c r="L26" s="623"/>
      <c r="M26" s="624"/>
      <c r="N26" s="623"/>
      <c r="O26" s="623"/>
      <c r="P26" s="623"/>
      <c r="Q26" s="623"/>
    </row>
  </sheetData>
  <dataConsolidate/>
  <mergeCells count="26">
    <mergeCell ref="P9:P22"/>
    <mergeCell ref="K9:K22"/>
    <mergeCell ref="B18:B19"/>
    <mergeCell ref="B20:B22"/>
    <mergeCell ref="B4:B6"/>
    <mergeCell ref="C4:C6"/>
    <mergeCell ref="D4:D6"/>
    <mergeCell ref="N4:N6"/>
    <mergeCell ref="J2:N3"/>
    <mergeCell ref="B2:F2"/>
    <mergeCell ref="G2:I3"/>
    <mergeCell ref="G4:G5"/>
    <mergeCell ref="H4:H5"/>
    <mergeCell ref="I4:I5"/>
    <mergeCell ref="J4:J6"/>
    <mergeCell ref="K4:K6"/>
    <mergeCell ref="L4:L6"/>
    <mergeCell ref="M4:M6"/>
    <mergeCell ref="E4:E6"/>
    <mergeCell ref="F4:F5"/>
    <mergeCell ref="O2:S3"/>
    <mergeCell ref="O4:O6"/>
    <mergeCell ref="P4:P6"/>
    <mergeCell ref="Q4:Q6"/>
    <mergeCell ref="R4:R6"/>
    <mergeCell ref="S4:S6"/>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igencia xmlns="af4003aa-302c-4c76-93d5-4fd5deb052f6">2016</Vigencia>
    <Filtro xmlns="af4003aa-302c-4c76-93d5-4fd5deb052f6">​Anexo como vamos II trimestre 2016</Filtro>
    <Formato xmlns="af4003aa-302c-4c76-93d5-4fd5deb052f6">/Style%20Library/Images/pdf.svg</Formato>
    <Descripci_x00f3_n xmlns="af4003aa-302c-4c76-93d5-4fd5deb052f6">Cronograma de Inversion</Descripci_x00f3_n>
    <Grupo xmlns="af4003aa-302c-4c76-93d5-4fd5deb052f6">Anexo cronogramas, compromisos estratégicos y ejecución presupuestal 2016</Grup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EC8253D1A48744B8A82CBEFAEEF40E9" ma:contentTypeVersion="1" ma:contentTypeDescription="Crear nuevo documento." ma:contentTypeScope="" ma:versionID="68a673557f6881f2e8b7de277ec025f4">
  <xsd:schema xmlns:xsd="http://www.w3.org/2001/XMLSchema" xmlns:xs="http://www.w3.org/2001/XMLSchema" xmlns:p="http://schemas.microsoft.com/office/2006/metadata/properties" xmlns:ns1="http://schemas.microsoft.com/sharepoint/v3" xmlns:ns2="b150946a-e91e-41f5-8b47-a9dbc3d237ee" targetNamespace="http://schemas.microsoft.com/office/2006/metadata/properties" ma:root="true" ma:fieldsID="96e1c95ccef33e519d7434a95d94b0df" ns1:_="" ns2:_="">
    <xsd:import namespace="http://schemas.microsoft.com/sharepoint/v3"/>
    <xsd:import namespace="b150946a-e91e-41f5-8b47-a9dbc3d237e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 ma:hidden="true" ma:internalName="PublishingStartDate">
      <xsd:simpleType>
        <xsd:restriction base="dms:Unknown"/>
      </xsd:simpleType>
    </xsd:element>
    <xsd:element name="PublishingExpirationDate" ma:index="12"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50946a-e91e-41f5-8b47-a9dbc3d237ee"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AE1973E5325DA644BA561BFB2220A35C" ma:contentTypeVersion="7" ma:contentTypeDescription="Create a new document." ma:contentTypeScope="" ma:versionID="e908febf243852a1dbbc38c4ee7db5db">
  <xsd:schema xmlns:xsd="http://www.w3.org/2001/XMLSchema" xmlns:xs="http://www.w3.org/2001/XMLSchema" xmlns:p="http://schemas.microsoft.com/office/2006/metadata/properties" xmlns:ns2="af4003aa-302c-4c76-93d5-4fd5deb052f6" targetNamespace="http://schemas.microsoft.com/office/2006/metadata/properties" ma:root="true" ma:fieldsID="79ce2627db45351dd6278fe91ca139e9" ns2:_="">
    <xsd:import namespace="af4003aa-302c-4c76-93d5-4fd5deb052f6"/>
    <xsd:element name="properties">
      <xsd:complexType>
        <xsd:sequence>
          <xsd:element name="documentManagement">
            <xsd:complexType>
              <xsd:all>
                <xsd:element ref="ns2:Descripci_x00f3_n" minOccurs="0"/>
                <xsd:element ref="ns2:Grupo" minOccurs="0"/>
                <xsd:element ref="ns2:Formato" minOccurs="0"/>
                <xsd:element ref="ns2:Filtro" minOccurs="0"/>
                <xsd:element ref="ns2:Vig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003aa-302c-4c76-93d5-4fd5deb052f6"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Text">
          <xsd:maxLength value="255"/>
        </xsd:restriction>
      </xsd:simpleType>
    </xsd:element>
    <xsd:element name="Grupo" ma:index="9" nillable="true" ma:displayName="Tipo documento" ma:internalName="Grupo">
      <xsd:simpleType>
        <xsd:restriction base="dms:Text">
          <xsd:maxLength value="255"/>
        </xsd:restriction>
      </xsd:simpleType>
    </xsd:element>
    <xsd:element name="Formato" ma:index="10"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Filtro" ma:index="11" nillable="true" ma:displayName="Filtro" ma:internalName="Filtro">
      <xsd:simpleType>
        <xsd:restriction base="dms:Text">
          <xsd:maxLength value="255"/>
        </xsd:restriction>
      </xsd:simpleType>
    </xsd:element>
    <xsd:element name="Vigencia" ma:index="12" nillable="true" ma:displayName="Vigencia" ma:default="2016" ma:format="Dropdown" ma:internalName="Vigencia">
      <xsd:simpleType>
        <xsd:restriction base="dms:Choice">
          <xsd:enumeration value="2016"/>
          <xsd:enumeration value="2015"/>
          <xsd:enumeration value="2014"/>
          <xsd:enumeration value="2013"/>
          <xsd:enumeration value="2012"/>
          <xsd:enumeration value="2011"/>
          <xsd:enumeration value="2010"/>
          <xsd:enumeration value="2009"/>
          <xsd:enumeration value="2008"/>
          <xsd:enumeration value="2007"/>
          <xsd:enumeration value="200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10E9A5-B70C-4A16-A56A-047F18D7AF7F}"/>
</file>

<file path=customXml/itemProps2.xml><?xml version="1.0" encoding="utf-8"?>
<ds:datastoreItem xmlns:ds="http://schemas.openxmlformats.org/officeDocument/2006/customXml" ds:itemID="{E4922851-4DCC-4037-8EC9-CAE6A76E61C7}"/>
</file>

<file path=customXml/itemProps3.xml><?xml version="1.0" encoding="utf-8"?>
<ds:datastoreItem xmlns:ds="http://schemas.openxmlformats.org/officeDocument/2006/customXml" ds:itemID="{7A679BBC-FB80-41C7-BEBF-3F33F51AD0E2}"/>
</file>

<file path=customXml/itemProps4.xml><?xml version="1.0" encoding="utf-8"?>
<ds:datastoreItem xmlns:ds="http://schemas.openxmlformats.org/officeDocument/2006/customXml" ds:itemID="{9B45D9CA-D9EA-45F5-8BDA-60AC9AF753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4</vt:i4>
      </vt:variant>
    </vt:vector>
  </HeadingPairs>
  <TitlesOfParts>
    <vt:vector size="27" baseType="lpstr">
      <vt:lpstr>CUMPLIMIENTO</vt:lpstr>
      <vt:lpstr>SUBDIREC MODI</vt:lpstr>
      <vt:lpstr>Subdirección CI</vt:lpstr>
      <vt:lpstr>SALUD OCUPACIONAL MODIF</vt:lpstr>
      <vt:lpstr> informática modificado</vt:lpstr>
      <vt:lpstr> inmuebles modificado</vt:lpstr>
      <vt:lpstr>SG Inv Asesorias modificado</vt:lpstr>
      <vt:lpstr>CEA MOD</vt:lpstr>
      <vt:lpstr>CEA CI</vt:lpstr>
      <vt:lpstr>SSA CI</vt:lpstr>
      <vt:lpstr> ssa orig</vt:lpstr>
      <vt:lpstr>Teleco CI modifi</vt:lpstr>
      <vt:lpstr>Teleco CI</vt:lpstr>
      <vt:lpstr> DDA CI MODIF</vt:lpstr>
      <vt:lpstr>DDA CI</vt:lpstr>
      <vt:lpstr>DSSA CI modificado</vt:lpstr>
      <vt:lpstr>DSSA CI</vt:lpstr>
      <vt:lpstr>NORTE DE SANTANDER</vt:lpstr>
      <vt:lpstr>VALLE</vt:lpstr>
      <vt:lpstr>ATLANTICO</vt:lpstr>
      <vt:lpstr>ANTIOQUIA</vt:lpstr>
      <vt:lpstr>Hoja1</vt:lpstr>
      <vt:lpstr>Hoja2</vt:lpstr>
      <vt:lpstr>' DDA CI MODIF'!Área_de_impresión</vt:lpstr>
      <vt:lpstr>'DDA CI'!Área_de_impresión</vt:lpstr>
      <vt:lpstr>' DDA CI MODIF'!Títulos_a_imprimir</vt:lpstr>
      <vt:lpstr>'SALUD OCUPACIONAL MODIF'!Títulos_a_imprimir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Cronogramas de inversión trimestre II - 2016</dc:title>
  <dc:creator>Juliana Caldas Torres</dc:creator>
  <cp:lastModifiedBy>Cenaida Jerez Ruiz</cp:lastModifiedBy>
  <cp:lastPrinted>2016-09-05T20:07:30Z</cp:lastPrinted>
  <dcterms:created xsi:type="dcterms:W3CDTF">2016-01-29T19:10:26Z</dcterms:created>
  <dcterms:modified xsi:type="dcterms:W3CDTF">2016-09-06T15:08:24Z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0x010100AE1973E5325DA644BA561BFB2220A35C</vt:lpwstr>
  </property>
  <property fmtid="{D5CDD505-2E9C-101B-9397-08002B2CF9AE}" pid="3" name="_dlc_DocIdItemGuid">
    <vt:lpwstr>7d437cb4-5c55-40ed-a0f2-0e343b617915</vt:lpwstr>
  </property>
</Properties>
</file>